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D:\OneDrive - Pontificia Universidad Javeriana\Informacion\Desktop\DERECHOS PECUNIARIOS\2023\DEFINITIVO\"/>
    </mc:Choice>
  </mc:AlternateContent>
  <xr:revisionPtr revIDLastSave="0" documentId="13_ncr:1_{2A50C0B2-3237-4A36-B404-9C7C879EA101}" xr6:coauthVersionLast="36" xr6:coauthVersionMax="36" xr10:uidLastSave="{00000000-0000-0000-0000-000000000000}"/>
  <bookViews>
    <workbookView xWindow="0" yWindow="0" windowWidth="19200" windowHeight="6810" tabRatio="795" xr2:uid="{00000000-000D-0000-FFFF-FFFF00000000}"/>
  </bookViews>
  <sheets>
    <sheet name="Contenido" sheetId="19" r:id="rId1"/>
    <sheet name="Valor de los proyectos 2024" sheetId="16" r:id="rId2"/>
    <sheet name="Valoresmatriculas2023_2024" sheetId="17" r:id="rId3"/>
    <sheet name="OtrosConceptos 2023_2024" sheetId="18"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18" l="1"/>
  <c r="E49" i="18"/>
  <c r="E48" i="18"/>
  <c r="E44" i="18"/>
  <c r="E43" i="18"/>
  <c r="E42" i="18"/>
  <c r="E38" i="18"/>
  <c r="E34" i="18"/>
  <c r="E30" i="18"/>
  <c r="E26" i="18"/>
  <c r="E25" i="18"/>
  <c r="E18" i="18"/>
  <c r="E17" i="18"/>
  <c r="E16" i="18"/>
  <c r="E15" i="18"/>
  <c r="E14" i="18"/>
  <c r="E13" i="18"/>
  <c r="E12" i="18"/>
  <c r="E11" i="18"/>
  <c r="E10" i="18"/>
  <c r="E9" i="18"/>
  <c r="E8" i="18"/>
  <c r="R537" i="17" l="1"/>
  <c r="P537" i="17"/>
  <c r="I537" i="17"/>
  <c r="X536" i="17"/>
  <c r="W536" i="17"/>
  <c r="U536" i="17"/>
  <c r="V536" i="17" s="1"/>
  <c r="Y536" i="17" s="1"/>
  <c r="T536" i="17"/>
  <c r="K536" i="17"/>
  <c r="Y535" i="17"/>
  <c r="X535" i="17"/>
  <c r="W535" i="17"/>
  <c r="V535" i="17"/>
  <c r="U535" i="17"/>
  <c r="T535" i="17"/>
  <c r="K535" i="17"/>
  <c r="O535" i="17" s="1"/>
  <c r="W534" i="17"/>
  <c r="X534" i="17" s="1"/>
  <c r="U534" i="17"/>
  <c r="V534" i="17" s="1"/>
  <c r="Y534" i="17" s="1"/>
  <c r="T534" i="17"/>
  <c r="O534" i="17"/>
  <c r="M534" i="17"/>
  <c r="K534" i="17"/>
  <c r="X533" i="17"/>
  <c r="W533" i="17"/>
  <c r="V533" i="17"/>
  <c r="Y533" i="17" s="1"/>
  <c r="U533" i="17"/>
  <c r="T533" i="17"/>
  <c r="O533" i="17"/>
  <c r="M533" i="17"/>
  <c r="K533" i="17"/>
  <c r="W531" i="17"/>
  <c r="X531" i="17" s="1"/>
  <c r="U531" i="17"/>
  <c r="V531" i="17" s="1"/>
  <c r="Y531" i="17" s="1"/>
  <c r="T531" i="17"/>
  <c r="K531" i="17"/>
  <c r="O531" i="17" s="1"/>
  <c r="X530" i="17"/>
  <c r="W530" i="17"/>
  <c r="U530" i="17"/>
  <c r="V530" i="17" s="1"/>
  <c r="Y530" i="17" s="1"/>
  <c r="T530" i="17"/>
  <c r="M530" i="17"/>
  <c r="K530" i="17"/>
  <c r="O530" i="17" s="1"/>
  <c r="W529" i="17"/>
  <c r="X529" i="17" s="1"/>
  <c r="V529" i="17"/>
  <c r="U529" i="17"/>
  <c r="T529" i="17"/>
  <c r="K529" i="17"/>
  <c r="O529" i="17" s="1"/>
  <c r="W528" i="17"/>
  <c r="X528" i="17" s="1"/>
  <c r="V528" i="17"/>
  <c r="U528" i="17"/>
  <c r="T528" i="17"/>
  <c r="O528" i="17"/>
  <c r="M528" i="17"/>
  <c r="K528" i="17"/>
  <c r="X527" i="17"/>
  <c r="Y527" i="17" s="1"/>
  <c r="W527" i="17"/>
  <c r="U527" i="17"/>
  <c r="V527" i="17" s="1"/>
  <c r="T527" i="17"/>
  <c r="K527" i="17"/>
  <c r="Y525" i="17"/>
  <c r="X525" i="17"/>
  <c r="W525" i="17"/>
  <c r="V525" i="17"/>
  <c r="U525" i="17"/>
  <c r="T525" i="17"/>
  <c r="K525" i="17"/>
  <c r="M525" i="17" s="1"/>
  <c r="W524" i="17"/>
  <c r="X524" i="17" s="1"/>
  <c r="Y524" i="17" s="1"/>
  <c r="V524" i="17"/>
  <c r="U524" i="17"/>
  <c r="T524" i="17"/>
  <c r="K524" i="17"/>
  <c r="M524" i="17" s="1"/>
  <c r="Y523" i="17"/>
  <c r="W523" i="17"/>
  <c r="X523" i="17" s="1"/>
  <c r="V523" i="17"/>
  <c r="U523" i="17"/>
  <c r="T523" i="17"/>
  <c r="K523" i="17"/>
  <c r="M523" i="17" s="1"/>
  <c r="Y522" i="17"/>
  <c r="W522" i="17"/>
  <c r="X522" i="17" s="1"/>
  <c r="V522" i="17"/>
  <c r="U522" i="17"/>
  <c r="T522" i="17"/>
  <c r="K522" i="17"/>
  <c r="M522" i="17" s="1"/>
  <c r="Y521" i="17"/>
  <c r="W521" i="17"/>
  <c r="X521" i="17" s="1"/>
  <c r="V521" i="17"/>
  <c r="U521" i="17"/>
  <c r="T521" i="17"/>
  <c r="K521" i="17"/>
  <c r="M521" i="17" s="1"/>
  <c r="W520" i="17"/>
  <c r="X520" i="17" s="1"/>
  <c r="Y520" i="17" s="1"/>
  <c r="V520" i="17"/>
  <c r="U520" i="17"/>
  <c r="T520" i="17"/>
  <c r="K520" i="17"/>
  <c r="M520" i="17" s="1"/>
  <c r="Y519" i="17"/>
  <c r="W519" i="17"/>
  <c r="X519" i="17" s="1"/>
  <c r="V519" i="17"/>
  <c r="U519" i="17"/>
  <c r="T519" i="17"/>
  <c r="K519" i="17"/>
  <c r="M519" i="17" s="1"/>
  <c r="Y518" i="17"/>
  <c r="W518" i="17"/>
  <c r="X518" i="17" s="1"/>
  <c r="V518" i="17"/>
  <c r="U518" i="17"/>
  <c r="T518" i="17"/>
  <c r="K518" i="17"/>
  <c r="M518" i="17" s="1"/>
  <c r="Y517" i="17"/>
  <c r="W517" i="17"/>
  <c r="X517" i="17" s="1"/>
  <c r="V517" i="17"/>
  <c r="U517" i="17"/>
  <c r="T517" i="17"/>
  <c r="K517" i="17"/>
  <c r="M517" i="17" s="1"/>
  <c r="W516" i="17"/>
  <c r="X516" i="17" s="1"/>
  <c r="U516" i="17"/>
  <c r="V516" i="17" s="1"/>
  <c r="Y516" i="17" s="1"/>
  <c r="T516" i="17"/>
  <c r="K516" i="17"/>
  <c r="M516" i="17" s="1"/>
  <c r="W515" i="17"/>
  <c r="X515" i="17" s="1"/>
  <c r="U515" i="17"/>
  <c r="V515" i="17" s="1"/>
  <c r="Y515" i="17" s="1"/>
  <c r="T515" i="17"/>
  <c r="K515" i="17"/>
  <c r="M515" i="17" s="1"/>
  <c r="Y514" i="17"/>
  <c r="W514" i="17"/>
  <c r="X514" i="17" s="1"/>
  <c r="U514" i="17"/>
  <c r="V514" i="17" s="1"/>
  <c r="T514" i="17"/>
  <c r="K514" i="17"/>
  <c r="M514" i="17" s="1"/>
  <c r="W513" i="17"/>
  <c r="X513" i="17" s="1"/>
  <c r="U513" i="17"/>
  <c r="V513" i="17" s="1"/>
  <c r="Y513" i="17" s="1"/>
  <c r="T513" i="17"/>
  <c r="K513" i="17"/>
  <c r="M513" i="17" s="1"/>
  <c r="Y512" i="17"/>
  <c r="W512" i="17"/>
  <c r="X512" i="17" s="1"/>
  <c r="U512" i="17"/>
  <c r="V512" i="17" s="1"/>
  <c r="T512" i="17"/>
  <c r="K512" i="17"/>
  <c r="M512" i="17" s="1"/>
  <c r="W510" i="17"/>
  <c r="X510" i="17" s="1"/>
  <c r="Y510" i="17" s="1"/>
  <c r="U510" i="17"/>
  <c r="V510" i="17" s="1"/>
  <c r="T510" i="17"/>
  <c r="K510" i="17"/>
  <c r="M510" i="17" s="1"/>
  <c r="W509" i="17"/>
  <c r="X509" i="17" s="1"/>
  <c r="U509" i="17"/>
  <c r="V509" i="17" s="1"/>
  <c r="Y509" i="17" s="1"/>
  <c r="T509" i="17"/>
  <c r="K509" i="17"/>
  <c r="M509" i="17" s="1"/>
  <c r="W508" i="17"/>
  <c r="X508" i="17" s="1"/>
  <c r="Y508" i="17" s="1"/>
  <c r="U508" i="17"/>
  <c r="V508" i="17" s="1"/>
  <c r="T508" i="17"/>
  <c r="K508" i="17"/>
  <c r="M508" i="17" s="1"/>
  <c r="W507" i="17"/>
  <c r="X507" i="17" s="1"/>
  <c r="V507" i="17"/>
  <c r="U507" i="17"/>
  <c r="T507" i="17"/>
  <c r="K507" i="17"/>
  <c r="M507" i="17" s="1"/>
  <c r="W506" i="17"/>
  <c r="X506" i="17" s="1"/>
  <c r="U506" i="17"/>
  <c r="V506" i="17" s="1"/>
  <c r="Y506" i="17" s="1"/>
  <c r="T506" i="17"/>
  <c r="K506" i="17"/>
  <c r="M506" i="17" s="1"/>
  <c r="W505" i="17"/>
  <c r="X505" i="17" s="1"/>
  <c r="U505" i="17"/>
  <c r="V505" i="17" s="1"/>
  <c r="Y505" i="17" s="1"/>
  <c r="T505" i="17"/>
  <c r="K505" i="17"/>
  <c r="M505" i="17" s="1"/>
  <c r="Y504" i="17"/>
  <c r="W504" i="17"/>
  <c r="X504" i="17" s="1"/>
  <c r="V504" i="17"/>
  <c r="U504" i="17"/>
  <c r="T504" i="17"/>
  <c r="K504" i="17"/>
  <c r="M504" i="17" s="1"/>
  <c r="W503" i="17"/>
  <c r="X503" i="17" s="1"/>
  <c r="V503" i="17"/>
  <c r="U503" i="17"/>
  <c r="T503" i="17"/>
  <c r="K503" i="17"/>
  <c r="M503" i="17" s="1"/>
  <c r="W502" i="17"/>
  <c r="X502" i="17" s="1"/>
  <c r="U502" i="17"/>
  <c r="V502" i="17" s="1"/>
  <c r="Y502" i="17" s="1"/>
  <c r="T502" i="17"/>
  <c r="K502" i="17"/>
  <c r="M502" i="17" s="1"/>
  <c r="W501" i="17"/>
  <c r="X501" i="17" s="1"/>
  <c r="U501" i="17"/>
  <c r="V501" i="17" s="1"/>
  <c r="Y501" i="17" s="1"/>
  <c r="T501" i="17"/>
  <c r="K501" i="17"/>
  <c r="M501" i="17" s="1"/>
  <c r="Y500" i="17"/>
  <c r="W500" i="17"/>
  <c r="X500" i="17" s="1"/>
  <c r="V500" i="17"/>
  <c r="U500" i="17"/>
  <c r="T500" i="17"/>
  <c r="K500" i="17"/>
  <c r="M500" i="17" s="1"/>
  <c r="W499" i="17"/>
  <c r="X499" i="17" s="1"/>
  <c r="V499" i="17"/>
  <c r="U499" i="17"/>
  <c r="T499" i="17"/>
  <c r="K499" i="17"/>
  <c r="M499" i="17" s="1"/>
  <c r="W498" i="17"/>
  <c r="X498" i="17" s="1"/>
  <c r="U498" i="17"/>
  <c r="V498" i="17" s="1"/>
  <c r="Y498" i="17" s="1"/>
  <c r="T498" i="17"/>
  <c r="K498" i="17"/>
  <c r="M498" i="17" s="1"/>
  <c r="W497" i="17"/>
  <c r="X497" i="17" s="1"/>
  <c r="U497" i="17"/>
  <c r="V497" i="17" s="1"/>
  <c r="Y497" i="17" s="1"/>
  <c r="T497" i="17"/>
  <c r="K497" i="17"/>
  <c r="M497" i="17" s="1"/>
  <c r="Y496" i="17"/>
  <c r="W496" i="17"/>
  <c r="X496" i="17" s="1"/>
  <c r="V496" i="17"/>
  <c r="U496" i="17"/>
  <c r="T496" i="17"/>
  <c r="K496" i="17"/>
  <c r="M496" i="17" s="1"/>
  <c r="W495" i="17"/>
  <c r="X495" i="17" s="1"/>
  <c r="V495" i="17"/>
  <c r="Y495" i="17" s="1"/>
  <c r="U495" i="17"/>
  <c r="T495" i="17"/>
  <c r="K495" i="17"/>
  <c r="M495" i="17" s="1"/>
  <c r="W494" i="17"/>
  <c r="X494" i="17" s="1"/>
  <c r="U494" i="17"/>
  <c r="V494" i="17" s="1"/>
  <c r="Y494" i="17" s="1"/>
  <c r="T494" i="17"/>
  <c r="K494" i="17"/>
  <c r="M494" i="17" s="1"/>
  <c r="W493" i="17"/>
  <c r="X493" i="17" s="1"/>
  <c r="U493" i="17"/>
  <c r="V493" i="17" s="1"/>
  <c r="Y493" i="17" s="1"/>
  <c r="T493" i="17"/>
  <c r="K493" i="17"/>
  <c r="M493" i="17" s="1"/>
  <c r="Y492" i="17"/>
  <c r="W492" i="17"/>
  <c r="X492" i="17" s="1"/>
  <c r="V492" i="17"/>
  <c r="U492" i="17"/>
  <c r="T492" i="17"/>
  <c r="K492" i="17"/>
  <c r="M492" i="17" s="1"/>
  <c r="W491" i="17"/>
  <c r="X491" i="17" s="1"/>
  <c r="V491" i="17"/>
  <c r="Y491" i="17" s="1"/>
  <c r="U491" i="17"/>
  <c r="T491" i="17"/>
  <c r="K491" i="17"/>
  <c r="M491" i="17" s="1"/>
  <c r="W490" i="17"/>
  <c r="X490" i="17" s="1"/>
  <c r="U490" i="17"/>
  <c r="V490" i="17" s="1"/>
  <c r="Y490" i="17" s="1"/>
  <c r="T490" i="17"/>
  <c r="K490" i="17"/>
  <c r="M490" i="17" s="1"/>
  <c r="W489" i="17"/>
  <c r="X489" i="17" s="1"/>
  <c r="U489" i="17"/>
  <c r="V489" i="17" s="1"/>
  <c r="Y489" i="17" s="1"/>
  <c r="T489" i="17"/>
  <c r="K489" i="17"/>
  <c r="M489" i="17" s="1"/>
  <c r="Y488" i="17"/>
  <c r="W488" i="17"/>
  <c r="X488" i="17" s="1"/>
  <c r="V488" i="17"/>
  <c r="U488" i="17"/>
  <c r="T488" i="17"/>
  <c r="K488" i="17"/>
  <c r="M488" i="17" s="1"/>
  <c r="W487" i="17"/>
  <c r="X487" i="17" s="1"/>
  <c r="V487" i="17"/>
  <c r="Y487" i="17" s="1"/>
  <c r="U487" i="17"/>
  <c r="T487" i="17"/>
  <c r="K487" i="17"/>
  <c r="M487" i="17" s="1"/>
  <c r="W486" i="17"/>
  <c r="X486" i="17" s="1"/>
  <c r="U486" i="17"/>
  <c r="V486" i="17" s="1"/>
  <c r="Y486" i="17" s="1"/>
  <c r="T486" i="17"/>
  <c r="K486" i="17"/>
  <c r="M486" i="17" s="1"/>
  <c r="W485" i="17"/>
  <c r="X485" i="17" s="1"/>
  <c r="U485" i="17"/>
  <c r="V485" i="17" s="1"/>
  <c r="Y485" i="17" s="1"/>
  <c r="T485" i="17"/>
  <c r="K485" i="17"/>
  <c r="M485" i="17" s="1"/>
  <c r="Y484" i="17"/>
  <c r="W484" i="17"/>
  <c r="X484" i="17" s="1"/>
  <c r="V484" i="17"/>
  <c r="U484" i="17"/>
  <c r="T484" i="17"/>
  <c r="K484" i="17"/>
  <c r="M484" i="17" s="1"/>
  <c r="W483" i="17"/>
  <c r="X483" i="17" s="1"/>
  <c r="V483" i="17"/>
  <c r="Y483" i="17" s="1"/>
  <c r="U483" i="17"/>
  <c r="T483" i="17"/>
  <c r="K483" i="17"/>
  <c r="M483" i="17" s="1"/>
  <c r="W482" i="17"/>
  <c r="X482" i="17" s="1"/>
  <c r="U482" i="17"/>
  <c r="V482" i="17" s="1"/>
  <c r="Y482" i="17" s="1"/>
  <c r="T482" i="17"/>
  <c r="K482" i="17"/>
  <c r="M482" i="17" s="1"/>
  <c r="W481" i="17"/>
  <c r="X481" i="17" s="1"/>
  <c r="U481" i="17"/>
  <c r="V481" i="17" s="1"/>
  <c r="Y481" i="17" s="1"/>
  <c r="T481" i="17"/>
  <c r="K481" i="17"/>
  <c r="M481" i="17" s="1"/>
  <c r="Y480" i="17"/>
  <c r="W480" i="17"/>
  <c r="X480" i="17" s="1"/>
  <c r="V480" i="17"/>
  <c r="U480" i="17"/>
  <c r="T480" i="17"/>
  <c r="K480" i="17"/>
  <c r="M480" i="17" s="1"/>
  <c r="W479" i="17"/>
  <c r="X479" i="17" s="1"/>
  <c r="V479" i="17"/>
  <c r="Y479" i="17" s="1"/>
  <c r="U479" i="17"/>
  <c r="T479" i="17"/>
  <c r="K479" i="17"/>
  <c r="M479" i="17" s="1"/>
  <c r="X478" i="17"/>
  <c r="W478" i="17"/>
  <c r="U478" i="17"/>
  <c r="V478" i="17" s="1"/>
  <c r="Y478" i="17" s="1"/>
  <c r="T478" i="17"/>
  <c r="K478" i="17"/>
  <c r="M478" i="17" s="1"/>
  <c r="W477" i="17"/>
  <c r="X477" i="17" s="1"/>
  <c r="U477" i="17"/>
  <c r="V477" i="17" s="1"/>
  <c r="Y477" i="17" s="1"/>
  <c r="T477" i="17"/>
  <c r="K477" i="17"/>
  <c r="M477" i="17" s="1"/>
  <c r="Y476" i="17"/>
  <c r="X476" i="17"/>
  <c r="W476" i="17"/>
  <c r="V476" i="17"/>
  <c r="U476" i="17"/>
  <c r="T476" i="17"/>
  <c r="K476" i="17"/>
  <c r="M476" i="17" s="1"/>
  <c r="X475" i="17"/>
  <c r="W475" i="17"/>
  <c r="U475" i="17"/>
  <c r="V475" i="17" s="1"/>
  <c r="Y475" i="17" s="1"/>
  <c r="T475" i="17"/>
  <c r="K475" i="17"/>
  <c r="M475" i="17" s="1"/>
  <c r="Y474" i="17"/>
  <c r="X474" i="17"/>
  <c r="W474" i="17"/>
  <c r="V474" i="17"/>
  <c r="U474" i="17"/>
  <c r="T474" i="17"/>
  <c r="K474" i="17"/>
  <c r="M474" i="17" s="1"/>
  <c r="X473" i="17"/>
  <c r="Y473" i="17" s="1"/>
  <c r="W473" i="17"/>
  <c r="V473" i="17"/>
  <c r="U473" i="17"/>
  <c r="T473" i="17"/>
  <c r="K473" i="17"/>
  <c r="M473" i="17" s="1"/>
  <c r="X472" i="17"/>
  <c r="W472" i="17"/>
  <c r="V472" i="17"/>
  <c r="U472" i="17"/>
  <c r="T472" i="17"/>
  <c r="K472" i="17"/>
  <c r="M472" i="17" s="1"/>
  <c r="W471" i="17"/>
  <c r="X471" i="17" s="1"/>
  <c r="V471" i="17"/>
  <c r="Y471" i="17" s="1"/>
  <c r="U471" i="17"/>
  <c r="T471" i="17"/>
  <c r="K471" i="17"/>
  <c r="M471" i="17" s="1"/>
  <c r="X470" i="17"/>
  <c r="W470" i="17"/>
  <c r="U470" i="17"/>
  <c r="V470" i="17" s="1"/>
  <c r="Y470" i="17" s="1"/>
  <c r="T470" i="17"/>
  <c r="K470" i="17"/>
  <c r="M470" i="17" s="1"/>
  <c r="W469" i="17"/>
  <c r="X469" i="17" s="1"/>
  <c r="U469" i="17"/>
  <c r="V469" i="17" s="1"/>
  <c r="Y469" i="17" s="1"/>
  <c r="T469" i="17"/>
  <c r="K469" i="17"/>
  <c r="M469" i="17" s="1"/>
  <c r="Y468" i="17"/>
  <c r="X468" i="17"/>
  <c r="W468" i="17"/>
  <c r="V468" i="17"/>
  <c r="U468" i="17"/>
  <c r="T468" i="17"/>
  <c r="K468" i="17"/>
  <c r="M468" i="17" s="1"/>
  <c r="X467" i="17"/>
  <c r="W467" i="17"/>
  <c r="U467" i="17"/>
  <c r="V467" i="17" s="1"/>
  <c r="Y467" i="17" s="1"/>
  <c r="T467" i="17"/>
  <c r="K467" i="17"/>
  <c r="M467" i="17" s="1"/>
  <c r="Y466" i="17"/>
  <c r="X466" i="17"/>
  <c r="W466" i="17"/>
  <c r="V466" i="17"/>
  <c r="U466" i="17"/>
  <c r="T466" i="17"/>
  <c r="K466" i="17"/>
  <c r="M466" i="17" s="1"/>
  <c r="Y465" i="17"/>
  <c r="X465" i="17"/>
  <c r="W465" i="17"/>
  <c r="V465" i="17"/>
  <c r="U465" i="17"/>
  <c r="T465" i="17"/>
  <c r="K465" i="17"/>
  <c r="M465" i="17" s="1"/>
  <c r="W464" i="17"/>
  <c r="X464" i="17" s="1"/>
  <c r="V464" i="17"/>
  <c r="U464" i="17"/>
  <c r="T464" i="17"/>
  <c r="K464" i="17"/>
  <c r="M464" i="17" s="1"/>
  <c r="W463" i="17"/>
  <c r="X463" i="17" s="1"/>
  <c r="V463" i="17"/>
  <c r="Y463" i="17" s="1"/>
  <c r="U463" i="17"/>
  <c r="T463" i="17"/>
  <c r="K463" i="17"/>
  <c r="M463" i="17" s="1"/>
  <c r="X462" i="17"/>
  <c r="W462" i="17"/>
  <c r="U462" i="17"/>
  <c r="V462" i="17" s="1"/>
  <c r="Y462" i="17" s="1"/>
  <c r="T462" i="17"/>
  <c r="K462" i="17"/>
  <c r="M462" i="17" s="1"/>
  <c r="W461" i="17"/>
  <c r="X461" i="17" s="1"/>
  <c r="U461" i="17"/>
  <c r="V461" i="17" s="1"/>
  <c r="T461" i="17"/>
  <c r="K461" i="17"/>
  <c r="M461" i="17" s="1"/>
  <c r="Y460" i="17"/>
  <c r="X460" i="17"/>
  <c r="W460" i="17"/>
  <c r="V460" i="17"/>
  <c r="U460" i="17"/>
  <c r="T460" i="17"/>
  <c r="K460" i="17"/>
  <c r="M460" i="17" s="1"/>
  <c r="X459" i="17"/>
  <c r="W459" i="17"/>
  <c r="U459" i="17"/>
  <c r="V459" i="17" s="1"/>
  <c r="Y459" i="17" s="1"/>
  <c r="T459" i="17"/>
  <c r="K459" i="17"/>
  <c r="M459" i="17" s="1"/>
  <c r="Y458" i="17"/>
  <c r="X458" i="17"/>
  <c r="W458" i="17"/>
  <c r="V458" i="17"/>
  <c r="U458" i="17"/>
  <c r="T458" i="17"/>
  <c r="K458" i="17"/>
  <c r="M458" i="17" s="1"/>
  <c r="X457" i="17"/>
  <c r="Y457" i="17" s="1"/>
  <c r="W457" i="17"/>
  <c r="V457" i="17"/>
  <c r="U457" i="17"/>
  <c r="T457" i="17"/>
  <c r="K457" i="17"/>
  <c r="M457" i="17" s="1"/>
  <c r="W456" i="17"/>
  <c r="X456" i="17" s="1"/>
  <c r="V456" i="17"/>
  <c r="U456" i="17"/>
  <c r="T456" i="17"/>
  <c r="K456" i="17"/>
  <c r="M456" i="17" s="1"/>
  <c r="W455" i="17"/>
  <c r="X455" i="17" s="1"/>
  <c r="V455" i="17"/>
  <c r="Y455" i="17" s="1"/>
  <c r="U455" i="17"/>
  <c r="T455" i="17"/>
  <c r="K455" i="17"/>
  <c r="M455" i="17" s="1"/>
  <c r="X454" i="17"/>
  <c r="W454" i="17"/>
  <c r="U454" i="17"/>
  <c r="V454" i="17" s="1"/>
  <c r="Y454" i="17" s="1"/>
  <c r="T454" i="17"/>
  <c r="K454" i="17"/>
  <c r="M454" i="17" s="1"/>
  <c r="W453" i="17"/>
  <c r="X453" i="17" s="1"/>
  <c r="U453" i="17"/>
  <c r="V453" i="17" s="1"/>
  <c r="Y453" i="17" s="1"/>
  <c r="T453" i="17"/>
  <c r="K453" i="17"/>
  <c r="M453" i="17" s="1"/>
  <c r="Y452" i="17"/>
  <c r="X452" i="17"/>
  <c r="W452" i="17"/>
  <c r="V452" i="17"/>
  <c r="U452" i="17"/>
  <c r="T452" i="17"/>
  <c r="K452" i="17"/>
  <c r="M452" i="17" s="1"/>
  <c r="X451" i="17"/>
  <c r="W451" i="17"/>
  <c r="U451" i="17"/>
  <c r="V451" i="17" s="1"/>
  <c r="Y451" i="17" s="1"/>
  <c r="T451" i="17"/>
  <c r="K451" i="17"/>
  <c r="M451" i="17" s="1"/>
  <c r="Y450" i="17"/>
  <c r="X450" i="17"/>
  <c r="W450" i="17"/>
  <c r="V450" i="17"/>
  <c r="U450" i="17"/>
  <c r="T450" i="17"/>
  <c r="K450" i="17"/>
  <c r="M450" i="17" s="1"/>
  <c r="X449" i="17"/>
  <c r="Y449" i="17" s="1"/>
  <c r="W449" i="17"/>
  <c r="V449" i="17"/>
  <c r="U449" i="17"/>
  <c r="T449" i="17"/>
  <c r="K449" i="17"/>
  <c r="M449" i="17" s="1"/>
  <c r="W448" i="17"/>
  <c r="X448" i="17" s="1"/>
  <c r="V448" i="17"/>
  <c r="Y448" i="17" s="1"/>
  <c r="U448" i="17"/>
  <c r="T448" i="17"/>
  <c r="K448" i="17"/>
  <c r="M448" i="17" s="1"/>
  <c r="W447" i="17"/>
  <c r="X447" i="17" s="1"/>
  <c r="V447" i="17"/>
  <c r="Y447" i="17" s="1"/>
  <c r="U447" i="17"/>
  <c r="T447" i="17"/>
  <c r="M447" i="17"/>
  <c r="K447" i="17"/>
  <c r="W446" i="17"/>
  <c r="X446" i="17" s="1"/>
  <c r="V446" i="17"/>
  <c r="U446" i="17"/>
  <c r="T446" i="17"/>
  <c r="M446" i="17"/>
  <c r="K446" i="17"/>
  <c r="W445" i="17"/>
  <c r="X445" i="17" s="1"/>
  <c r="V445" i="17"/>
  <c r="Y445" i="17" s="1"/>
  <c r="U445" i="17"/>
  <c r="T445" i="17"/>
  <c r="M445" i="17"/>
  <c r="K445" i="17"/>
  <c r="W444" i="17"/>
  <c r="X444" i="17" s="1"/>
  <c r="V444" i="17"/>
  <c r="Y444" i="17" s="1"/>
  <c r="U444" i="17"/>
  <c r="T444" i="17"/>
  <c r="M444" i="17"/>
  <c r="K444" i="17"/>
  <c r="W443" i="17"/>
  <c r="X443" i="17" s="1"/>
  <c r="V443" i="17"/>
  <c r="Y443" i="17" s="1"/>
  <c r="U443" i="17"/>
  <c r="T443" i="17"/>
  <c r="M443" i="17"/>
  <c r="K443" i="17"/>
  <c r="W442" i="17"/>
  <c r="X442" i="17" s="1"/>
  <c r="V442" i="17"/>
  <c r="U442" i="17"/>
  <c r="T442" i="17"/>
  <c r="M442" i="17"/>
  <c r="K442" i="17"/>
  <c r="W441" i="17"/>
  <c r="X441" i="17" s="1"/>
  <c r="V441" i="17"/>
  <c r="U441" i="17"/>
  <c r="T441" i="17"/>
  <c r="M441" i="17"/>
  <c r="K441" i="17"/>
  <c r="W440" i="17"/>
  <c r="X440" i="17" s="1"/>
  <c r="V440" i="17"/>
  <c r="Y440" i="17" s="1"/>
  <c r="U440" i="17"/>
  <c r="T440" i="17"/>
  <c r="M440" i="17"/>
  <c r="K440" i="17"/>
  <c r="W439" i="17"/>
  <c r="X439" i="17" s="1"/>
  <c r="V439" i="17"/>
  <c r="Y439" i="17" s="1"/>
  <c r="U439" i="17"/>
  <c r="T439" i="17"/>
  <c r="M439" i="17"/>
  <c r="K439" i="17"/>
  <c r="W438" i="17"/>
  <c r="X438" i="17" s="1"/>
  <c r="V438" i="17"/>
  <c r="U438" i="17"/>
  <c r="T438" i="17"/>
  <c r="M438" i="17"/>
  <c r="K438" i="17"/>
  <c r="W437" i="17"/>
  <c r="X437" i="17" s="1"/>
  <c r="V437" i="17"/>
  <c r="U437" i="17"/>
  <c r="T437" i="17"/>
  <c r="M437" i="17"/>
  <c r="K437" i="17"/>
  <c r="W436" i="17"/>
  <c r="X436" i="17" s="1"/>
  <c r="V436" i="17"/>
  <c r="U436" i="17"/>
  <c r="T436" i="17"/>
  <c r="M436" i="17"/>
  <c r="K436" i="17"/>
  <c r="W435" i="17"/>
  <c r="X435" i="17" s="1"/>
  <c r="V435" i="17"/>
  <c r="Y435" i="17" s="1"/>
  <c r="U435" i="17"/>
  <c r="T435" i="17"/>
  <c r="M435" i="17"/>
  <c r="K435" i="17"/>
  <c r="W434" i="17"/>
  <c r="X434" i="17" s="1"/>
  <c r="V434" i="17"/>
  <c r="U434" i="17"/>
  <c r="T434" i="17"/>
  <c r="M434" i="17"/>
  <c r="K434" i="17"/>
  <c r="W433" i="17"/>
  <c r="X433" i="17" s="1"/>
  <c r="V433" i="17"/>
  <c r="U433" i="17"/>
  <c r="T433" i="17"/>
  <c r="M433" i="17"/>
  <c r="K433" i="17"/>
  <c r="W432" i="17"/>
  <c r="X432" i="17" s="1"/>
  <c r="V432" i="17"/>
  <c r="U432" i="17"/>
  <c r="T432" i="17"/>
  <c r="M432" i="17"/>
  <c r="K432" i="17"/>
  <c r="W431" i="17"/>
  <c r="X431" i="17" s="1"/>
  <c r="U431" i="17"/>
  <c r="V431" i="17" s="1"/>
  <c r="Y431" i="17" s="1"/>
  <c r="T431" i="17"/>
  <c r="M431" i="17"/>
  <c r="K431" i="17"/>
  <c r="W430" i="17"/>
  <c r="X430" i="17" s="1"/>
  <c r="U430" i="17"/>
  <c r="V430" i="17" s="1"/>
  <c r="Y430" i="17" s="1"/>
  <c r="T430" i="17"/>
  <c r="M430" i="17"/>
  <c r="K430" i="17"/>
  <c r="W429" i="17"/>
  <c r="X429" i="17" s="1"/>
  <c r="V429" i="17"/>
  <c r="Y429" i="17" s="1"/>
  <c r="U429" i="17"/>
  <c r="T429" i="17"/>
  <c r="M429" i="17"/>
  <c r="K429" i="17"/>
  <c r="W428" i="17"/>
  <c r="X428" i="17" s="1"/>
  <c r="U428" i="17"/>
  <c r="V428" i="17" s="1"/>
  <c r="Y428" i="17" s="1"/>
  <c r="T428" i="17"/>
  <c r="M428" i="17"/>
  <c r="K428" i="17"/>
  <c r="W427" i="17"/>
  <c r="X427" i="17" s="1"/>
  <c r="U427" i="17"/>
  <c r="V427" i="17" s="1"/>
  <c r="Y427" i="17" s="1"/>
  <c r="T427" i="17"/>
  <c r="M427" i="17"/>
  <c r="K427" i="17"/>
  <c r="W426" i="17"/>
  <c r="X426" i="17" s="1"/>
  <c r="U426" i="17"/>
  <c r="V426" i="17" s="1"/>
  <c r="Y426" i="17" s="1"/>
  <c r="T426" i="17"/>
  <c r="M426" i="17"/>
  <c r="K426" i="17"/>
  <c r="W425" i="17"/>
  <c r="X425" i="17" s="1"/>
  <c r="V425" i="17"/>
  <c r="U425" i="17"/>
  <c r="T425" i="17"/>
  <c r="M425" i="17"/>
  <c r="K425" i="17"/>
  <c r="W424" i="17"/>
  <c r="X424" i="17" s="1"/>
  <c r="U424" i="17"/>
  <c r="V424" i="17" s="1"/>
  <c r="Y424" i="17" s="1"/>
  <c r="T424" i="17"/>
  <c r="M424" i="17"/>
  <c r="K424" i="17"/>
  <c r="W423" i="17"/>
  <c r="X423" i="17" s="1"/>
  <c r="U423" i="17"/>
  <c r="V423" i="17" s="1"/>
  <c r="Y423" i="17" s="1"/>
  <c r="T423" i="17"/>
  <c r="O423" i="17"/>
  <c r="K423" i="17"/>
  <c r="M423" i="17" s="1"/>
  <c r="X422" i="17"/>
  <c r="W422" i="17"/>
  <c r="V422" i="17"/>
  <c r="U422" i="17"/>
  <c r="T422" i="17"/>
  <c r="O422" i="17"/>
  <c r="M422" i="17"/>
  <c r="K422" i="17"/>
  <c r="W421" i="17"/>
  <c r="X421" i="17" s="1"/>
  <c r="Y421" i="17" s="1"/>
  <c r="V421" i="17"/>
  <c r="U421" i="17"/>
  <c r="T421" i="17"/>
  <c r="M421" i="17"/>
  <c r="K421" i="17"/>
  <c r="W420" i="17"/>
  <c r="X420" i="17" s="1"/>
  <c r="Y420" i="17" s="1"/>
  <c r="V420" i="17"/>
  <c r="U420" i="17"/>
  <c r="T420" i="17"/>
  <c r="M420" i="17"/>
  <c r="K420" i="17"/>
  <c r="W418" i="17"/>
  <c r="X418" i="17" s="1"/>
  <c r="Y418" i="17" s="1"/>
  <c r="V418" i="17"/>
  <c r="U418" i="17"/>
  <c r="T418" i="17"/>
  <c r="K418" i="17"/>
  <c r="Y417" i="17"/>
  <c r="X417" i="17"/>
  <c r="W417" i="17"/>
  <c r="V417" i="17"/>
  <c r="U417" i="17"/>
  <c r="T417" i="17"/>
  <c r="K417" i="17"/>
  <c r="Y415" i="17"/>
  <c r="X415" i="17"/>
  <c r="W415" i="17"/>
  <c r="U415" i="17"/>
  <c r="V415" i="17" s="1"/>
  <c r="T415" i="17"/>
  <c r="K415" i="17"/>
  <c r="Y414" i="17"/>
  <c r="X414" i="17"/>
  <c r="W414" i="17"/>
  <c r="V414" i="17"/>
  <c r="U414" i="17"/>
  <c r="T414" i="17"/>
  <c r="O414" i="17"/>
  <c r="M414" i="17"/>
  <c r="K414" i="17"/>
  <c r="W412" i="17"/>
  <c r="X412" i="17" s="1"/>
  <c r="U412" i="17"/>
  <c r="V412" i="17" s="1"/>
  <c r="T412" i="17"/>
  <c r="O412" i="17"/>
  <c r="M412" i="17"/>
  <c r="K412" i="17"/>
  <c r="X411" i="17"/>
  <c r="W411" i="17"/>
  <c r="V411" i="17"/>
  <c r="Y411" i="17" s="1"/>
  <c r="U411" i="17"/>
  <c r="T411" i="17"/>
  <c r="O411" i="17"/>
  <c r="M411" i="17"/>
  <c r="K411" i="17"/>
  <c r="W410" i="17"/>
  <c r="X410" i="17" s="1"/>
  <c r="V410" i="17"/>
  <c r="U410" i="17"/>
  <c r="T410" i="17"/>
  <c r="O410" i="17"/>
  <c r="K410" i="17"/>
  <c r="M410" i="17" s="1"/>
  <c r="X409" i="17"/>
  <c r="W409" i="17"/>
  <c r="V409" i="17"/>
  <c r="Y409" i="17" s="1"/>
  <c r="U409" i="17"/>
  <c r="T409" i="17"/>
  <c r="O409" i="17"/>
  <c r="M409" i="17"/>
  <c r="K409" i="17"/>
  <c r="W408" i="17"/>
  <c r="X408" i="17" s="1"/>
  <c r="Y408" i="17" s="1"/>
  <c r="V408" i="17"/>
  <c r="U408" i="17"/>
  <c r="T408" i="17"/>
  <c r="K408" i="17"/>
  <c r="X407" i="17"/>
  <c r="Y407" i="17" s="1"/>
  <c r="W407" i="17"/>
  <c r="V407" i="17"/>
  <c r="U407" i="17"/>
  <c r="T407" i="17"/>
  <c r="K407" i="17"/>
  <c r="O407" i="17" s="1"/>
  <c r="X406" i="17"/>
  <c r="W406" i="17"/>
  <c r="U406" i="17"/>
  <c r="V406" i="17" s="1"/>
  <c r="Y406" i="17" s="1"/>
  <c r="T406" i="17"/>
  <c r="K406" i="17"/>
  <c r="O406" i="17" s="1"/>
  <c r="Y405" i="17"/>
  <c r="X405" i="17"/>
  <c r="W405" i="17"/>
  <c r="V405" i="17"/>
  <c r="U405" i="17"/>
  <c r="T405" i="17"/>
  <c r="M405" i="17"/>
  <c r="K405" i="17"/>
  <c r="O405" i="17" s="1"/>
  <c r="W404" i="17"/>
  <c r="X404" i="17" s="1"/>
  <c r="U404" i="17"/>
  <c r="V404" i="17" s="1"/>
  <c r="T404" i="17"/>
  <c r="O404" i="17"/>
  <c r="M404" i="17"/>
  <c r="K404" i="17"/>
  <c r="X403" i="17"/>
  <c r="W403" i="17"/>
  <c r="V403" i="17"/>
  <c r="Y403" i="17" s="1"/>
  <c r="U403" i="17"/>
  <c r="T403" i="17"/>
  <c r="O403" i="17"/>
  <c r="M403" i="17"/>
  <c r="K403" i="17"/>
  <c r="W402" i="17"/>
  <c r="X402" i="17" s="1"/>
  <c r="U402" i="17"/>
  <c r="V402" i="17" s="1"/>
  <c r="Y402" i="17" s="1"/>
  <c r="T402" i="17"/>
  <c r="O402" i="17"/>
  <c r="K402" i="17"/>
  <c r="M402" i="17" s="1"/>
  <c r="X401" i="17"/>
  <c r="W401" i="17"/>
  <c r="V401" i="17"/>
  <c r="Y401" i="17" s="1"/>
  <c r="U401" i="17"/>
  <c r="T401" i="17"/>
  <c r="O401" i="17"/>
  <c r="M401" i="17"/>
  <c r="K401" i="17"/>
  <c r="W400" i="17"/>
  <c r="X400" i="17" s="1"/>
  <c r="U400" i="17"/>
  <c r="V400" i="17" s="1"/>
  <c r="Y400" i="17" s="1"/>
  <c r="T400" i="17"/>
  <c r="K400" i="17"/>
  <c r="Y399" i="17"/>
  <c r="X399" i="17"/>
  <c r="W399" i="17"/>
  <c r="V399" i="17"/>
  <c r="U399" i="17"/>
  <c r="T399" i="17"/>
  <c r="K399" i="17"/>
  <c r="Y398" i="17"/>
  <c r="X398" i="17"/>
  <c r="W398" i="17"/>
  <c r="U398" i="17"/>
  <c r="V398" i="17" s="1"/>
  <c r="T398" i="17"/>
  <c r="K398" i="17"/>
  <c r="Y397" i="17"/>
  <c r="X397" i="17"/>
  <c r="W397" i="17"/>
  <c r="V397" i="17"/>
  <c r="U397" i="17"/>
  <c r="T397" i="17"/>
  <c r="M397" i="17"/>
  <c r="K397" i="17"/>
  <c r="O397" i="17" s="1"/>
  <c r="W396" i="17"/>
  <c r="X396" i="17" s="1"/>
  <c r="U396" i="17"/>
  <c r="V396" i="17" s="1"/>
  <c r="Y396" i="17" s="1"/>
  <c r="T396" i="17"/>
  <c r="K396" i="17"/>
  <c r="X395" i="17"/>
  <c r="W395" i="17"/>
  <c r="U395" i="17"/>
  <c r="V395" i="17" s="1"/>
  <c r="Y395" i="17" s="1"/>
  <c r="T395" i="17"/>
  <c r="O395" i="17"/>
  <c r="M395" i="17"/>
  <c r="K395" i="17"/>
  <c r="W394" i="17"/>
  <c r="X394" i="17" s="1"/>
  <c r="U394" i="17"/>
  <c r="V394" i="17" s="1"/>
  <c r="Y394" i="17" s="1"/>
  <c r="T394" i="17"/>
  <c r="O394" i="17"/>
  <c r="K394" i="17"/>
  <c r="M394" i="17" s="1"/>
  <c r="X393" i="17"/>
  <c r="W393" i="17"/>
  <c r="V393" i="17"/>
  <c r="U393" i="17"/>
  <c r="T393" i="17"/>
  <c r="O393" i="17"/>
  <c r="M393" i="17"/>
  <c r="K393" i="17"/>
  <c r="Y392" i="17"/>
  <c r="X392" i="17"/>
  <c r="W392" i="17"/>
  <c r="U392" i="17"/>
  <c r="V392" i="17" s="1"/>
  <c r="T392" i="17"/>
  <c r="O392" i="17"/>
  <c r="K392" i="17"/>
  <c r="M392" i="17" s="1"/>
  <c r="X391" i="17"/>
  <c r="Y391" i="17" s="1"/>
  <c r="W391" i="17"/>
  <c r="V391" i="17"/>
  <c r="U391" i="17"/>
  <c r="T391" i="17"/>
  <c r="M391" i="17"/>
  <c r="K391" i="17"/>
  <c r="O391" i="17" s="1"/>
  <c r="X390" i="17"/>
  <c r="Y390" i="17" s="1"/>
  <c r="W390" i="17"/>
  <c r="U390" i="17"/>
  <c r="V390" i="17" s="1"/>
  <c r="T390" i="17"/>
  <c r="M390" i="17"/>
  <c r="K390" i="17"/>
  <c r="O390" i="17" s="1"/>
  <c r="X389" i="17"/>
  <c r="Y389" i="17" s="1"/>
  <c r="W389" i="17"/>
  <c r="V389" i="17"/>
  <c r="U389" i="17"/>
  <c r="T389" i="17"/>
  <c r="K389" i="17"/>
  <c r="Y388" i="17"/>
  <c r="W388" i="17"/>
  <c r="X388" i="17" s="1"/>
  <c r="U388" i="17"/>
  <c r="V388" i="17" s="1"/>
  <c r="T388" i="17"/>
  <c r="M388" i="17"/>
  <c r="K388" i="17"/>
  <c r="O388" i="17" s="1"/>
  <c r="X387" i="17"/>
  <c r="W387" i="17"/>
  <c r="V387" i="17"/>
  <c r="U387" i="17"/>
  <c r="T387" i="17"/>
  <c r="O387" i="17"/>
  <c r="M387" i="17"/>
  <c r="K387" i="17"/>
  <c r="W386" i="17"/>
  <c r="X386" i="17" s="1"/>
  <c r="Y386" i="17" s="1"/>
  <c r="V386" i="17"/>
  <c r="U386" i="17"/>
  <c r="T386" i="17"/>
  <c r="K386" i="17"/>
  <c r="M386" i="17" s="1"/>
  <c r="W385" i="17"/>
  <c r="X385" i="17" s="1"/>
  <c r="V385" i="17"/>
  <c r="Y385" i="17" s="1"/>
  <c r="U385" i="17"/>
  <c r="T385" i="17"/>
  <c r="O385" i="17"/>
  <c r="M385" i="17"/>
  <c r="K385" i="17"/>
  <c r="X384" i="17"/>
  <c r="W384" i="17"/>
  <c r="V384" i="17"/>
  <c r="U384" i="17"/>
  <c r="T384" i="17"/>
  <c r="K384" i="17"/>
  <c r="M384" i="17" s="1"/>
  <c r="W383" i="17"/>
  <c r="X383" i="17" s="1"/>
  <c r="V383" i="17"/>
  <c r="Y383" i="17" s="1"/>
  <c r="U383" i="17"/>
  <c r="T383" i="17"/>
  <c r="K383" i="17"/>
  <c r="O383" i="17" s="1"/>
  <c r="X382" i="17"/>
  <c r="V382" i="17"/>
  <c r="Y382" i="17" s="1"/>
  <c r="U382" i="17"/>
  <c r="T382" i="17"/>
  <c r="O382" i="17"/>
  <c r="M382" i="17"/>
  <c r="W381" i="17"/>
  <c r="X381" i="17" s="1"/>
  <c r="V381" i="17"/>
  <c r="U381" i="17"/>
  <c r="T381" i="17"/>
  <c r="Q381" i="17"/>
  <c r="M381" i="17"/>
  <c r="K381" i="17"/>
  <c r="O381" i="17" s="1"/>
  <c r="X380" i="17"/>
  <c r="W380" i="17"/>
  <c r="U380" i="17"/>
  <c r="S380" i="17"/>
  <c r="Q380" i="17"/>
  <c r="V380" i="17" s="1"/>
  <c r="Y380" i="17" s="1"/>
  <c r="O380" i="17"/>
  <c r="M380" i="17"/>
  <c r="K380" i="17"/>
  <c r="W379" i="17"/>
  <c r="X379" i="17" s="1"/>
  <c r="U379" i="17"/>
  <c r="V379" i="17" s="1"/>
  <c r="Y379" i="17" s="1"/>
  <c r="T379" i="17"/>
  <c r="O379" i="17"/>
  <c r="M379" i="17"/>
  <c r="K379" i="17"/>
  <c r="W378" i="17"/>
  <c r="X378" i="17" s="1"/>
  <c r="U378" i="17"/>
  <c r="V378" i="17" s="1"/>
  <c r="T378" i="17"/>
  <c r="O378" i="17"/>
  <c r="M378" i="17"/>
  <c r="K378" i="17"/>
  <c r="X377" i="17"/>
  <c r="W377" i="17"/>
  <c r="V377" i="17"/>
  <c r="Y377" i="17" s="1"/>
  <c r="U377" i="17"/>
  <c r="T377" i="17"/>
  <c r="O377" i="17"/>
  <c r="K377" i="17"/>
  <c r="M377" i="17" s="1"/>
  <c r="X376" i="17"/>
  <c r="W376" i="17"/>
  <c r="V376" i="17"/>
  <c r="Y376" i="17" s="1"/>
  <c r="U376" i="17"/>
  <c r="T376" i="17"/>
  <c r="M376" i="17"/>
  <c r="K376" i="17"/>
  <c r="O376" i="17" s="1"/>
  <c r="X375" i="17"/>
  <c r="W375" i="17"/>
  <c r="V375" i="17"/>
  <c r="Y375" i="17" s="1"/>
  <c r="U375" i="17"/>
  <c r="T375" i="17"/>
  <c r="O375" i="17"/>
  <c r="M375" i="17"/>
  <c r="K375" i="17"/>
  <c r="W374" i="17"/>
  <c r="X374" i="17" s="1"/>
  <c r="Y374" i="17" s="1"/>
  <c r="V374" i="17"/>
  <c r="U374" i="17"/>
  <c r="T374" i="17"/>
  <c r="O374" i="17"/>
  <c r="K374" i="17"/>
  <c r="M374" i="17" s="1"/>
  <c r="X373" i="17"/>
  <c r="W373" i="17"/>
  <c r="U373" i="17"/>
  <c r="V373" i="17" s="1"/>
  <c r="Y373" i="17" s="1"/>
  <c r="T373" i="17"/>
  <c r="O373" i="17"/>
  <c r="K373" i="17"/>
  <c r="M373" i="17" s="1"/>
  <c r="X372" i="17"/>
  <c r="W372" i="17"/>
  <c r="U372" i="17"/>
  <c r="V372" i="17" s="1"/>
  <c r="Y372" i="17" s="1"/>
  <c r="T372" i="17"/>
  <c r="O372" i="17"/>
  <c r="M372" i="17"/>
  <c r="K372" i="17"/>
  <c r="W370" i="17"/>
  <c r="X370" i="17" s="1"/>
  <c r="U370" i="17"/>
  <c r="V370" i="17" s="1"/>
  <c r="Y370" i="17" s="1"/>
  <c r="T370" i="17"/>
  <c r="O370" i="17"/>
  <c r="M370" i="17"/>
  <c r="K370" i="17"/>
  <c r="X369" i="17"/>
  <c r="W369" i="17"/>
  <c r="U369" i="17"/>
  <c r="V369" i="17" s="1"/>
  <c r="Y369" i="17" s="1"/>
  <c r="T369" i="17"/>
  <c r="O369" i="17"/>
  <c r="M369" i="17"/>
  <c r="K369" i="17"/>
  <c r="W368" i="17"/>
  <c r="X368" i="17" s="1"/>
  <c r="V368" i="17"/>
  <c r="Y368" i="17" s="1"/>
  <c r="U368" i="17"/>
  <c r="T368" i="17"/>
  <c r="O368" i="17"/>
  <c r="K368" i="17"/>
  <c r="M368" i="17" s="1"/>
  <c r="W367" i="17"/>
  <c r="X367" i="17" s="1"/>
  <c r="V367" i="17"/>
  <c r="U367" i="17"/>
  <c r="T367" i="17"/>
  <c r="K367" i="17"/>
  <c r="O367" i="17" s="1"/>
  <c r="X366" i="17"/>
  <c r="W366" i="17"/>
  <c r="V366" i="17"/>
  <c r="Y366" i="17" s="1"/>
  <c r="U366" i="17"/>
  <c r="T366" i="17"/>
  <c r="M366" i="17"/>
  <c r="K366" i="17"/>
  <c r="O366" i="17" s="1"/>
  <c r="X365" i="17"/>
  <c r="W365" i="17"/>
  <c r="U365" i="17"/>
  <c r="V365" i="17" s="1"/>
  <c r="Y365" i="17" s="1"/>
  <c r="T365" i="17"/>
  <c r="K365" i="17"/>
  <c r="O364" i="17"/>
  <c r="M364" i="17"/>
  <c r="K364" i="17"/>
  <c r="W362" i="17"/>
  <c r="X362" i="17" s="1"/>
  <c r="U362" i="17"/>
  <c r="V362" i="17" s="1"/>
  <c r="T362" i="17"/>
  <c r="O362" i="17"/>
  <c r="K362" i="17"/>
  <c r="M362" i="17" s="1"/>
  <c r="X361" i="17"/>
  <c r="W361" i="17"/>
  <c r="U361" i="17"/>
  <c r="V361" i="17" s="1"/>
  <c r="Y361" i="17" s="1"/>
  <c r="T361" i="17"/>
  <c r="O361" i="17"/>
  <c r="M361" i="17"/>
  <c r="K361" i="17"/>
  <c r="W360" i="17"/>
  <c r="X360" i="17" s="1"/>
  <c r="V360" i="17"/>
  <c r="U360" i="17"/>
  <c r="T360" i="17"/>
  <c r="K360" i="17"/>
  <c r="O360" i="17" s="1"/>
  <c r="W359" i="17"/>
  <c r="X359" i="17" s="1"/>
  <c r="V359" i="17"/>
  <c r="U359" i="17"/>
  <c r="T359" i="17"/>
  <c r="M359" i="17"/>
  <c r="K359" i="17"/>
  <c r="O359" i="17" s="1"/>
  <c r="X358" i="17"/>
  <c r="W358" i="17"/>
  <c r="U358" i="17"/>
  <c r="V358" i="17" s="1"/>
  <c r="Y358" i="17" s="1"/>
  <c r="T358" i="17"/>
  <c r="K358" i="17"/>
  <c r="Y357" i="17"/>
  <c r="X357" i="17"/>
  <c r="W357" i="17"/>
  <c r="V357" i="17"/>
  <c r="U357" i="17"/>
  <c r="T357" i="17"/>
  <c r="K357" i="17"/>
  <c r="O357" i="17" s="1"/>
  <c r="W356" i="17"/>
  <c r="X356" i="17" s="1"/>
  <c r="U356" i="17"/>
  <c r="V356" i="17" s="1"/>
  <c r="Y356" i="17" s="1"/>
  <c r="T356" i="17"/>
  <c r="K356" i="17"/>
  <c r="M356" i="17" s="1"/>
  <c r="W355" i="17"/>
  <c r="X355" i="17" s="1"/>
  <c r="U355" i="17"/>
  <c r="V355" i="17" s="1"/>
  <c r="Y355" i="17" s="1"/>
  <c r="T355" i="17"/>
  <c r="K355" i="17"/>
  <c r="M355" i="17" s="1"/>
  <c r="W354" i="17"/>
  <c r="X354" i="17" s="1"/>
  <c r="U354" i="17"/>
  <c r="V354" i="17" s="1"/>
  <c r="Y354" i="17" s="1"/>
  <c r="X353" i="17"/>
  <c r="W353" i="17"/>
  <c r="V353" i="17"/>
  <c r="Y353" i="17" s="1"/>
  <c r="U353" i="17"/>
  <c r="T353" i="17"/>
  <c r="M353" i="17"/>
  <c r="K353" i="17"/>
  <c r="O353" i="17" s="1"/>
  <c r="X352" i="17"/>
  <c r="W352" i="17"/>
  <c r="U352" i="17"/>
  <c r="V352" i="17" s="1"/>
  <c r="Y352" i="17" s="1"/>
  <c r="T352" i="17"/>
  <c r="K352" i="17"/>
  <c r="Y351" i="17"/>
  <c r="X351" i="17"/>
  <c r="W351" i="17"/>
  <c r="V351" i="17"/>
  <c r="U351" i="17"/>
  <c r="T351" i="17"/>
  <c r="K351" i="17"/>
  <c r="M351" i="17" s="1"/>
  <c r="Y350" i="17"/>
  <c r="X350" i="17"/>
  <c r="W350" i="17"/>
  <c r="V350" i="17"/>
  <c r="U350" i="17"/>
  <c r="T350" i="17"/>
  <c r="K350" i="17"/>
  <c r="M350" i="17" s="1"/>
  <c r="Y349" i="17"/>
  <c r="X349" i="17"/>
  <c r="W349" i="17"/>
  <c r="V349" i="17"/>
  <c r="U349" i="17"/>
  <c r="T349" i="17"/>
  <c r="K349" i="17"/>
  <c r="M349" i="17" s="1"/>
  <c r="Y348" i="17"/>
  <c r="X348" i="17"/>
  <c r="W348" i="17"/>
  <c r="V348" i="17"/>
  <c r="U348" i="17"/>
  <c r="T348" i="17"/>
  <c r="K348" i="17"/>
  <c r="M348" i="17" s="1"/>
  <c r="Y347" i="17"/>
  <c r="X347" i="17"/>
  <c r="W347" i="17"/>
  <c r="V347" i="17"/>
  <c r="U347" i="17"/>
  <c r="T347" i="17"/>
  <c r="K347" i="17"/>
  <c r="M347" i="17" s="1"/>
  <c r="Y346" i="17"/>
  <c r="X346" i="17"/>
  <c r="W346" i="17"/>
  <c r="V346" i="17"/>
  <c r="U346" i="17"/>
  <c r="T346" i="17"/>
  <c r="K346" i="17"/>
  <c r="M346" i="17" s="1"/>
  <c r="Y345" i="17"/>
  <c r="X345" i="17"/>
  <c r="W345" i="17"/>
  <c r="V345" i="17"/>
  <c r="U345" i="17"/>
  <c r="T345" i="17"/>
  <c r="K345" i="17"/>
  <c r="M345" i="17" s="1"/>
  <c r="Y344" i="17"/>
  <c r="X344" i="17"/>
  <c r="W344" i="17"/>
  <c r="V344" i="17"/>
  <c r="U344" i="17"/>
  <c r="T344" i="17"/>
  <c r="K344" i="17"/>
  <c r="M344" i="17" s="1"/>
  <c r="Y343" i="17"/>
  <c r="X343" i="17"/>
  <c r="W343" i="17"/>
  <c r="V343" i="17"/>
  <c r="U343" i="17"/>
  <c r="W342" i="17"/>
  <c r="X342" i="17" s="1"/>
  <c r="V342" i="17"/>
  <c r="Y342" i="17" s="1"/>
  <c r="U342" i="17"/>
  <c r="T342" i="17"/>
  <c r="O342" i="17"/>
  <c r="K342" i="17"/>
  <c r="M342" i="17" s="1"/>
  <c r="X341" i="17"/>
  <c r="W341" i="17"/>
  <c r="V341" i="17"/>
  <c r="Y341" i="17" s="1"/>
  <c r="U341" i="17"/>
  <c r="T341" i="17"/>
  <c r="M341" i="17"/>
  <c r="K341" i="17"/>
  <c r="O341" i="17" s="1"/>
  <c r="X340" i="17"/>
  <c r="W340" i="17"/>
  <c r="U340" i="17"/>
  <c r="V340" i="17" s="1"/>
  <c r="Y340" i="17" s="1"/>
  <c r="T340" i="17"/>
  <c r="K340" i="17"/>
  <c r="Y339" i="17"/>
  <c r="X339" i="17"/>
  <c r="W339" i="17"/>
  <c r="V339" i="17"/>
  <c r="U339" i="17"/>
  <c r="T339" i="17"/>
  <c r="M339" i="17"/>
  <c r="K339" i="17"/>
  <c r="O339" i="17" s="1"/>
  <c r="W338" i="17"/>
  <c r="X338" i="17" s="1"/>
  <c r="U338" i="17"/>
  <c r="V338" i="17" s="1"/>
  <c r="T338" i="17"/>
  <c r="O338" i="17"/>
  <c r="M338" i="17"/>
  <c r="K338" i="17"/>
  <c r="X337" i="17"/>
  <c r="W337" i="17"/>
  <c r="V337" i="17"/>
  <c r="Y337" i="17" s="1"/>
  <c r="U337" i="17"/>
  <c r="T337" i="17"/>
  <c r="O337" i="17"/>
  <c r="M337" i="17"/>
  <c r="K337" i="17"/>
  <c r="W336" i="17"/>
  <c r="X336" i="17" s="1"/>
  <c r="U336" i="17"/>
  <c r="V336" i="17" s="1"/>
  <c r="T336" i="17"/>
  <c r="O336" i="17"/>
  <c r="K336" i="17"/>
  <c r="M336" i="17" s="1"/>
  <c r="X335" i="17"/>
  <c r="W335" i="17"/>
  <c r="U335" i="17"/>
  <c r="V335" i="17" s="1"/>
  <c r="Y335" i="17" s="1"/>
  <c r="T335" i="17"/>
  <c r="O335" i="17"/>
  <c r="M335" i="17"/>
  <c r="K335" i="17"/>
  <c r="W334" i="17"/>
  <c r="X334" i="17" s="1"/>
  <c r="V334" i="17"/>
  <c r="U334" i="17"/>
  <c r="T334" i="17"/>
  <c r="O334" i="17"/>
  <c r="K334" i="17"/>
  <c r="M334" i="17" s="1"/>
  <c r="W333" i="17"/>
  <c r="X333" i="17" s="1"/>
  <c r="V333" i="17"/>
  <c r="U333" i="17"/>
  <c r="T333" i="17"/>
  <c r="M333" i="17"/>
  <c r="K333" i="17"/>
  <c r="O333" i="17" s="1"/>
  <c r="X332" i="17"/>
  <c r="W332" i="17"/>
  <c r="U332" i="17"/>
  <c r="V332" i="17" s="1"/>
  <c r="Y332" i="17" s="1"/>
  <c r="T332" i="17"/>
  <c r="K332" i="17"/>
  <c r="Y331" i="17"/>
  <c r="X331" i="17"/>
  <c r="W331" i="17"/>
  <c r="V331" i="17"/>
  <c r="U331" i="17"/>
  <c r="T331" i="17"/>
  <c r="K331" i="17"/>
  <c r="W330" i="17"/>
  <c r="X330" i="17" s="1"/>
  <c r="U330" i="17"/>
  <c r="V330" i="17" s="1"/>
  <c r="T330" i="17"/>
  <c r="O330" i="17"/>
  <c r="M330" i="17"/>
  <c r="K330" i="17"/>
  <c r="X329" i="17"/>
  <c r="W329" i="17"/>
  <c r="V329" i="17"/>
  <c r="Y329" i="17" s="1"/>
  <c r="U329" i="17"/>
  <c r="T329" i="17"/>
  <c r="O329" i="17"/>
  <c r="M329" i="17"/>
  <c r="K329" i="17"/>
  <c r="W328" i="17"/>
  <c r="X328" i="17" s="1"/>
  <c r="U328" i="17"/>
  <c r="V328" i="17" s="1"/>
  <c r="Y328" i="17" s="1"/>
  <c r="T328" i="17"/>
  <c r="O328" i="17"/>
  <c r="K328" i="17"/>
  <c r="M328" i="17" s="1"/>
  <c r="X327" i="17"/>
  <c r="W327" i="17"/>
  <c r="V327" i="17"/>
  <c r="Y327" i="17" s="1"/>
  <c r="U327" i="17"/>
  <c r="T327" i="17"/>
  <c r="O327" i="17"/>
  <c r="M327" i="17"/>
  <c r="K327" i="17"/>
  <c r="W325" i="17"/>
  <c r="X325" i="17" s="1"/>
  <c r="V325" i="17"/>
  <c r="Y325" i="17" s="1"/>
  <c r="U325" i="17"/>
  <c r="T325" i="17"/>
  <c r="O325" i="17"/>
  <c r="K325" i="17"/>
  <c r="M325" i="17" s="1"/>
  <c r="W324" i="17"/>
  <c r="X324" i="17" s="1"/>
  <c r="V324" i="17"/>
  <c r="U324" i="17"/>
  <c r="T324" i="17"/>
  <c r="M324" i="17"/>
  <c r="K324" i="17"/>
  <c r="O324" i="17" s="1"/>
  <c r="Y323" i="17"/>
  <c r="X323" i="17"/>
  <c r="W323" i="17"/>
  <c r="U323" i="17"/>
  <c r="V323" i="17" s="1"/>
  <c r="T323" i="17"/>
  <c r="M323" i="17"/>
  <c r="K323" i="17"/>
  <c r="X322" i="17"/>
  <c r="Y322" i="17" s="1"/>
  <c r="W322" i="17"/>
  <c r="U322" i="17"/>
  <c r="V322" i="17" s="1"/>
  <c r="T322" i="17"/>
  <c r="M322" i="17"/>
  <c r="K322" i="17"/>
  <c r="X320" i="17"/>
  <c r="Y320" i="17" s="1"/>
  <c r="W320" i="17"/>
  <c r="U320" i="17"/>
  <c r="V320" i="17" s="1"/>
  <c r="T320" i="17"/>
  <c r="K320" i="17"/>
  <c r="Y319" i="17"/>
  <c r="X319" i="17"/>
  <c r="W319" i="17"/>
  <c r="V319" i="17"/>
  <c r="U319" i="17"/>
  <c r="T319" i="17"/>
  <c r="K319" i="17"/>
  <c r="O319" i="17" s="1"/>
  <c r="W318" i="17"/>
  <c r="X318" i="17" s="1"/>
  <c r="U318" i="17"/>
  <c r="V318" i="17" s="1"/>
  <c r="Y318" i="17" s="1"/>
  <c r="T318" i="17"/>
  <c r="O318" i="17"/>
  <c r="M318" i="17"/>
  <c r="K318" i="17"/>
  <c r="X317" i="17"/>
  <c r="W317" i="17"/>
  <c r="V317" i="17"/>
  <c r="Y317" i="17" s="1"/>
  <c r="U317" i="17"/>
  <c r="T317" i="17"/>
  <c r="O317" i="17"/>
  <c r="M317" i="17"/>
  <c r="K317" i="17"/>
  <c r="W316" i="17"/>
  <c r="X316" i="17" s="1"/>
  <c r="U316" i="17"/>
  <c r="V316" i="17" s="1"/>
  <c r="Y316" i="17" s="1"/>
  <c r="T316" i="17"/>
  <c r="O316" i="17"/>
  <c r="K316" i="17"/>
  <c r="M316" i="17" s="1"/>
  <c r="X315" i="17"/>
  <c r="W315" i="17"/>
  <c r="U315" i="17"/>
  <c r="V315" i="17" s="1"/>
  <c r="Y315" i="17" s="1"/>
  <c r="T315" i="17"/>
  <c r="O315" i="17"/>
  <c r="M315" i="17"/>
  <c r="K315" i="17"/>
  <c r="W314" i="17"/>
  <c r="X314" i="17" s="1"/>
  <c r="V314" i="17"/>
  <c r="Y314" i="17" s="1"/>
  <c r="U314" i="17"/>
  <c r="T314" i="17"/>
  <c r="O314" i="17"/>
  <c r="K314" i="17"/>
  <c r="M314" i="17" s="1"/>
  <c r="X313" i="17"/>
  <c r="W313" i="17"/>
  <c r="V313" i="17"/>
  <c r="Y313" i="17" s="1"/>
  <c r="U313" i="17"/>
  <c r="T313" i="17"/>
  <c r="M313" i="17"/>
  <c r="K313" i="17"/>
  <c r="O313" i="17" s="1"/>
  <c r="X312" i="17"/>
  <c r="W312" i="17"/>
  <c r="U312" i="17"/>
  <c r="V312" i="17" s="1"/>
  <c r="Y312" i="17" s="1"/>
  <c r="T312" i="17"/>
  <c r="K312" i="17"/>
  <c r="Y311" i="17"/>
  <c r="X311" i="17"/>
  <c r="W311" i="17"/>
  <c r="V311" i="17"/>
  <c r="U311" i="17"/>
  <c r="T311" i="17"/>
  <c r="M311" i="17"/>
  <c r="K311" i="17"/>
  <c r="O311" i="17" s="1"/>
  <c r="W310" i="17"/>
  <c r="X310" i="17" s="1"/>
  <c r="U310" i="17"/>
  <c r="V310" i="17" s="1"/>
  <c r="Y310" i="17" s="1"/>
  <c r="T310" i="17"/>
  <c r="O310" i="17"/>
  <c r="M310" i="17"/>
  <c r="K310" i="17"/>
  <c r="X309" i="17"/>
  <c r="W309" i="17"/>
  <c r="V309" i="17"/>
  <c r="Y309" i="17" s="1"/>
  <c r="U309" i="17"/>
  <c r="T309" i="17"/>
  <c r="O309" i="17"/>
  <c r="M309" i="17"/>
  <c r="K309" i="17"/>
  <c r="W308" i="17"/>
  <c r="X308" i="17" s="1"/>
  <c r="U308" i="17"/>
  <c r="V308" i="17" s="1"/>
  <c r="T308" i="17"/>
  <c r="O308" i="17"/>
  <c r="K308" i="17"/>
  <c r="M308" i="17" s="1"/>
  <c r="X307" i="17"/>
  <c r="W307" i="17"/>
  <c r="U307" i="17"/>
  <c r="V307" i="17" s="1"/>
  <c r="Y307" i="17" s="1"/>
  <c r="T307" i="17"/>
  <c r="O307" i="17"/>
  <c r="M307" i="17"/>
  <c r="K307" i="17"/>
  <c r="W306" i="17"/>
  <c r="X306" i="17" s="1"/>
  <c r="V306" i="17"/>
  <c r="U306" i="17"/>
  <c r="T306" i="17"/>
  <c r="O306" i="17"/>
  <c r="K306" i="17"/>
  <c r="M306" i="17" s="1"/>
  <c r="X305" i="17"/>
  <c r="W305" i="17"/>
  <c r="V305" i="17"/>
  <c r="Y305" i="17" s="1"/>
  <c r="U305" i="17"/>
  <c r="T305" i="17"/>
  <c r="M305" i="17"/>
  <c r="K305" i="17"/>
  <c r="O305" i="17" s="1"/>
  <c r="X304" i="17"/>
  <c r="W304" i="17"/>
  <c r="U304" i="17"/>
  <c r="V304" i="17" s="1"/>
  <c r="Y304" i="17" s="1"/>
  <c r="T304" i="17"/>
  <c r="K304" i="17"/>
  <c r="Y303" i="17"/>
  <c r="X303" i="17"/>
  <c r="W303" i="17"/>
  <c r="V303" i="17"/>
  <c r="U303" i="17"/>
  <c r="T303" i="17"/>
  <c r="K303" i="17"/>
  <c r="W302" i="17"/>
  <c r="X302" i="17" s="1"/>
  <c r="U302" i="17"/>
  <c r="V302" i="17" s="1"/>
  <c r="W301" i="17"/>
  <c r="X301" i="17" s="1"/>
  <c r="V301" i="17"/>
  <c r="U301" i="17"/>
  <c r="T301" i="17"/>
  <c r="M301" i="17"/>
  <c r="K301" i="17"/>
  <c r="O301" i="17" s="1"/>
  <c r="X300" i="17"/>
  <c r="W300" i="17"/>
  <c r="U300" i="17"/>
  <c r="V300" i="17" s="1"/>
  <c r="Y300" i="17" s="1"/>
  <c r="T300" i="17"/>
  <c r="K300" i="17"/>
  <c r="Y299" i="17"/>
  <c r="X299" i="17"/>
  <c r="W299" i="17"/>
  <c r="V299" i="17"/>
  <c r="U299" i="17"/>
  <c r="T299" i="17"/>
  <c r="M299" i="17"/>
  <c r="K299" i="17"/>
  <c r="O299" i="17" s="1"/>
  <c r="W298" i="17"/>
  <c r="X298" i="17" s="1"/>
  <c r="U298" i="17"/>
  <c r="V298" i="17" s="1"/>
  <c r="Y298" i="17" s="1"/>
  <c r="T298" i="17"/>
  <c r="O298" i="17"/>
  <c r="M298" i="17"/>
  <c r="K298" i="17"/>
  <c r="X297" i="17"/>
  <c r="W297" i="17"/>
  <c r="V297" i="17"/>
  <c r="Y297" i="17" s="1"/>
  <c r="U297" i="17"/>
  <c r="T297" i="17"/>
  <c r="O297" i="17"/>
  <c r="M297" i="17"/>
  <c r="K297" i="17"/>
  <c r="W296" i="17"/>
  <c r="X296" i="17" s="1"/>
  <c r="U296" i="17"/>
  <c r="V296" i="17" s="1"/>
  <c r="T296" i="17"/>
  <c r="O296" i="17"/>
  <c r="K296" i="17"/>
  <c r="M296" i="17" s="1"/>
  <c r="X295" i="17"/>
  <c r="W295" i="17"/>
  <c r="U295" i="17"/>
  <c r="V295" i="17" s="1"/>
  <c r="Y295" i="17" s="1"/>
  <c r="T295" i="17"/>
  <c r="O295" i="17"/>
  <c r="M295" i="17"/>
  <c r="K295" i="17"/>
  <c r="W294" i="17"/>
  <c r="X294" i="17" s="1"/>
  <c r="V294" i="17"/>
  <c r="Y294" i="17" s="1"/>
  <c r="U294" i="17"/>
  <c r="T294" i="17"/>
  <c r="O294" i="17"/>
  <c r="K294" i="17"/>
  <c r="M294" i="17" s="1"/>
  <c r="X293" i="17"/>
  <c r="W293" i="17"/>
  <c r="V293" i="17"/>
  <c r="U293" i="17"/>
  <c r="T293" i="17"/>
  <c r="M293" i="17"/>
  <c r="K293" i="17"/>
  <c r="O293" i="17" s="1"/>
  <c r="Y292" i="17"/>
  <c r="X292" i="17"/>
  <c r="W292" i="17"/>
  <c r="U292" i="17"/>
  <c r="V292" i="17" s="1"/>
  <c r="T292" i="17"/>
  <c r="K292" i="17"/>
  <c r="Y291" i="17"/>
  <c r="X291" i="17"/>
  <c r="W291" i="17"/>
  <c r="V291" i="17"/>
  <c r="U291" i="17"/>
  <c r="T291" i="17"/>
  <c r="M291" i="17"/>
  <c r="K291" i="17"/>
  <c r="O291" i="17" s="1"/>
  <c r="W290" i="17"/>
  <c r="X290" i="17" s="1"/>
  <c r="U290" i="17"/>
  <c r="V290" i="17" s="1"/>
  <c r="T290" i="17"/>
  <c r="O290" i="17"/>
  <c r="M290" i="17"/>
  <c r="K290" i="17"/>
  <c r="X289" i="17"/>
  <c r="W289" i="17"/>
  <c r="V289" i="17"/>
  <c r="Y289" i="17" s="1"/>
  <c r="U289" i="17"/>
  <c r="T289" i="17"/>
  <c r="O289" i="17"/>
  <c r="M289" i="17"/>
  <c r="K289" i="17"/>
  <c r="W288" i="17"/>
  <c r="X288" i="17" s="1"/>
  <c r="U288" i="17"/>
  <c r="V288" i="17" s="1"/>
  <c r="Y288" i="17" s="1"/>
  <c r="T288" i="17"/>
  <c r="O288" i="17"/>
  <c r="K288" i="17"/>
  <c r="M288" i="17" s="1"/>
  <c r="X287" i="17"/>
  <c r="W287" i="17"/>
  <c r="U287" i="17"/>
  <c r="V287" i="17" s="1"/>
  <c r="Y287" i="17" s="1"/>
  <c r="T287" i="17"/>
  <c r="O287" i="17"/>
  <c r="M287" i="17"/>
  <c r="K287" i="17"/>
  <c r="W286" i="17"/>
  <c r="X286" i="17" s="1"/>
  <c r="V286" i="17"/>
  <c r="U286" i="17"/>
  <c r="T286" i="17"/>
  <c r="O286" i="17"/>
  <c r="K286" i="17"/>
  <c r="M286" i="17" s="1"/>
  <c r="W284" i="17"/>
  <c r="X284" i="17" s="1"/>
  <c r="V284" i="17"/>
  <c r="Y284" i="17" s="1"/>
  <c r="U284" i="17"/>
  <c r="T284" i="17"/>
  <c r="M284" i="17"/>
  <c r="K284" i="17"/>
  <c r="O284" i="17" s="1"/>
  <c r="X283" i="17"/>
  <c r="W283" i="17"/>
  <c r="U283" i="17"/>
  <c r="V283" i="17" s="1"/>
  <c r="Y283" i="17" s="1"/>
  <c r="T283" i="17"/>
  <c r="K283" i="17"/>
  <c r="Y282" i="17"/>
  <c r="X282" i="17"/>
  <c r="W282" i="17"/>
  <c r="V282" i="17"/>
  <c r="U282" i="17"/>
  <c r="T282" i="17"/>
  <c r="K282" i="17"/>
  <c r="O282" i="17" s="1"/>
  <c r="W281" i="17"/>
  <c r="X281" i="17" s="1"/>
  <c r="U281" i="17"/>
  <c r="V281" i="17" s="1"/>
  <c r="T281" i="17"/>
  <c r="M281" i="17"/>
  <c r="K281" i="17"/>
  <c r="O281" i="17" s="1"/>
  <c r="X280" i="17"/>
  <c r="W280" i="17"/>
  <c r="V280" i="17"/>
  <c r="Y280" i="17" s="1"/>
  <c r="U280" i="17"/>
  <c r="T280" i="17"/>
  <c r="O280" i="17"/>
  <c r="M280" i="17"/>
  <c r="K280" i="17"/>
  <c r="W279" i="17"/>
  <c r="X279" i="17" s="1"/>
  <c r="U279" i="17"/>
  <c r="V279" i="17" s="1"/>
  <c r="Y279" i="17" s="1"/>
  <c r="T279" i="17"/>
  <c r="O279" i="17"/>
  <c r="K279" i="17"/>
  <c r="M279" i="17" s="1"/>
  <c r="X278" i="17"/>
  <c r="W278" i="17"/>
  <c r="V278" i="17"/>
  <c r="Y278" i="17" s="1"/>
  <c r="U278" i="17"/>
  <c r="T278" i="17"/>
  <c r="O278" i="17"/>
  <c r="M278" i="17"/>
  <c r="K278" i="17"/>
  <c r="W277" i="17"/>
  <c r="X277" i="17" s="1"/>
  <c r="V277" i="17"/>
  <c r="Y277" i="17" s="1"/>
  <c r="U277" i="17"/>
  <c r="T277" i="17"/>
  <c r="O277" i="17"/>
  <c r="K277" i="17"/>
  <c r="M277" i="17" s="1"/>
  <c r="W276" i="17"/>
  <c r="X276" i="17" s="1"/>
  <c r="V276" i="17"/>
  <c r="U276" i="17"/>
  <c r="T276" i="17"/>
  <c r="M276" i="17"/>
  <c r="K276" i="17"/>
  <c r="O276" i="17" s="1"/>
  <c r="W275" i="17"/>
  <c r="X275" i="17" s="1"/>
  <c r="U275" i="17"/>
  <c r="V275" i="17" s="1"/>
  <c r="Y275" i="17" s="1"/>
  <c r="T275" i="17"/>
  <c r="K275" i="17"/>
  <c r="X274" i="17"/>
  <c r="W274" i="17"/>
  <c r="V274" i="17"/>
  <c r="Y274" i="17" s="1"/>
  <c r="U274" i="17"/>
  <c r="T274" i="17"/>
  <c r="M274" i="17"/>
  <c r="K274" i="17"/>
  <c r="O274" i="17" s="1"/>
  <c r="W273" i="17"/>
  <c r="X273" i="17" s="1"/>
  <c r="U273" i="17"/>
  <c r="V273" i="17" s="1"/>
  <c r="Y273" i="17" s="1"/>
  <c r="T273" i="17"/>
  <c r="K273" i="17"/>
  <c r="X272" i="17"/>
  <c r="W272" i="17"/>
  <c r="V272" i="17"/>
  <c r="U272" i="17"/>
  <c r="T272" i="17"/>
  <c r="O272" i="17"/>
  <c r="M272" i="17"/>
  <c r="K272" i="17"/>
  <c r="Y271" i="17"/>
  <c r="W271" i="17"/>
  <c r="X271" i="17" s="1"/>
  <c r="U271" i="17"/>
  <c r="V271" i="17" s="1"/>
  <c r="T271" i="17"/>
  <c r="K271" i="17"/>
  <c r="M271" i="17" s="1"/>
  <c r="X270" i="17"/>
  <c r="W270" i="17"/>
  <c r="V270" i="17"/>
  <c r="Y270" i="17" s="1"/>
  <c r="U270" i="17"/>
  <c r="T270" i="17"/>
  <c r="O270" i="17"/>
  <c r="M270" i="17"/>
  <c r="K270" i="17"/>
  <c r="W269" i="17"/>
  <c r="X269" i="17" s="1"/>
  <c r="V269" i="17"/>
  <c r="Y269" i="17" s="1"/>
  <c r="U269" i="17"/>
  <c r="T269" i="17"/>
  <c r="K269" i="17"/>
  <c r="M269" i="17" s="1"/>
  <c r="X268" i="17"/>
  <c r="W268" i="17"/>
  <c r="V268" i="17"/>
  <c r="Y268" i="17" s="1"/>
  <c r="U268" i="17"/>
  <c r="T268" i="17"/>
  <c r="K268" i="17"/>
  <c r="M268" i="17" s="1"/>
  <c r="W267" i="17"/>
  <c r="X267" i="17" s="1"/>
  <c r="V267" i="17"/>
  <c r="U267" i="17"/>
  <c r="T267" i="17"/>
  <c r="K267" i="17"/>
  <c r="M267" i="17" s="1"/>
  <c r="W266" i="17"/>
  <c r="X266" i="17" s="1"/>
  <c r="V266" i="17"/>
  <c r="U266" i="17"/>
  <c r="T266" i="17"/>
  <c r="M266" i="17"/>
  <c r="K266" i="17"/>
  <c r="O266" i="17" s="1"/>
  <c r="Y265" i="17"/>
  <c r="W265" i="17"/>
  <c r="X265" i="17" s="1"/>
  <c r="U265" i="17"/>
  <c r="V265" i="17" s="1"/>
  <c r="T265" i="17"/>
  <c r="K265" i="17"/>
  <c r="O263" i="17"/>
  <c r="K263" i="17"/>
  <c r="M263" i="17" s="1"/>
  <c r="W262" i="17"/>
  <c r="X262" i="17" s="1"/>
  <c r="U262" i="17"/>
  <c r="V262" i="17" s="1"/>
  <c r="Y262" i="17" s="1"/>
  <c r="T262" i="17"/>
  <c r="O262" i="17"/>
  <c r="M262" i="17"/>
  <c r="K262" i="17"/>
  <c r="X261" i="17"/>
  <c r="W261" i="17"/>
  <c r="U261" i="17"/>
  <c r="V261" i="17" s="1"/>
  <c r="Y261" i="17" s="1"/>
  <c r="T261" i="17"/>
  <c r="O261" i="17"/>
  <c r="M261" i="17"/>
  <c r="K261" i="17"/>
  <c r="W260" i="17"/>
  <c r="X260" i="17" s="1"/>
  <c r="U260" i="17"/>
  <c r="V260" i="17" s="1"/>
  <c r="Y260" i="17" s="1"/>
  <c r="T260" i="17"/>
  <c r="O260" i="17"/>
  <c r="K260" i="17"/>
  <c r="M260" i="17" s="1"/>
  <c r="W259" i="17"/>
  <c r="X259" i="17" s="1"/>
  <c r="U259" i="17"/>
  <c r="V259" i="17" s="1"/>
  <c r="Y259" i="17" s="1"/>
  <c r="T259" i="17"/>
  <c r="M259" i="17"/>
  <c r="K259" i="17"/>
  <c r="O259" i="17" s="1"/>
  <c r="W258" i="17"/>
  <c r="X258" i="17" s="1"/>
  <c r="U258" i="17"/>
  <c r="V258" i="17" s="1"/>
  <c r="T258" i="17"/>
  <c r="K258" i="17"/>
  <c r="W257" i="17"/>
  <c r="X257" i="17" s="1"/>
  <c r="Y257" i="17" s="1"/>
  <c r="V257" i="17"/>
  <c r="U257" i="17"/>
  <c r="T257" i="17"/>
  <c r="M257" i="17"/>
  <c r="K257" i="17"/>
  <c r="O257" i="17" s="1"/>
  <c r="X256" i="17"/>
  <c r="W256" i="17"/>
  <c r="U256" i="17"/>
  <c r="V256" i="17" s="1"/>
  <c r="Y256" i="17" s="1"/>
  <c r="T256" i="17"/>
  <c r="K256" i="17"/>
  <c r="X255" i="17"/>
  <c r="W255" i="17"/>
  <c r="U255" i="17"/>
  <c r="V255" i="17" s="1"/>
  <c r="Y255" i="17" s="1"/>
  <c r="T255" i="17"/>
  <c r="O255" i="17"/>
  <c r="M255" i="17"/>
  <c r="K255" i="17"/>
  <c r="W254" i="17"/>
  <c r="X254" i="17" s="1"/>
  <c r="U254" i="17"/>
  <c r="V254" i="17" s="1"/>
  <c r="Y254" i="17" s="1"/>
  <c r="T254" i="17"/>
  <c r="O254" i="17"/>
  <c r="M254" i="17"/>
  <c r="K254" i="17"/>
  <c r="X253" i="17"/>
  <c r="W253" i="17"/>
  <c r="U253" i="17"/>
  <c r="V253" i="17" s="1"/>
  <c r="Y253" i="17" s="1"/>
  <c r="T253" i="17"/>
  <c r="O253" i="17"/>
  <c r="M253" i="17"/>
  <c r="K253" i="17"/>
  <c r="W252" i="17"/>
  <c r="X252" i="17" s="1"/>
  <c r="V252" i="17"/>
  <c r="Y252" i="17" s="1"/>
  <c r="U252" i="17"/>
  <c r="T252" i="17"/>
  <c r="O252" i="17"/>
  <c r="K252" i="17"/>
  <c r="M252" i="17" s="1"/>
  <c r="W251" i="17"/>
  <c r="X251" i="17" s="1"/>
  <c r="V251" i="17"/>
  <c r="U251" i="17"/>
  <c r="T251" i="17"/>
  <c r="O251" i="17"/>
  <c r="K251" i="17"/>
  <c r="M251" i="17" s="1"/>
  <c r="W250" i="17"/>
  <c r="X250" i="17" s="1"/>
  <c r="U250" i="17"/>
  <c r="V250" i="17" s="1"/>
  <c r="T250" i="17"/>
  <c r="M250" i="17"/>
  <c r="K250" i="17"/>
  <c r="O250" i="17" s="1"/>
  <c r="X249" i="17"/>
  <c r="W249" i="17"/>
  <c r="V249" i="17"/>
  <c r="Y249" i="17" s="1"/>
  <c r="U249" i="17"/>
  <c r="T249" i="17"/>
  <c r="O249" i="17"/>
  <c r="K249" i="17"/>
  <c r="M249" i="17" s="1"/>
  <c r="W248" i="17"/>
  <c r="X248" i="17" s="1"/>
  <c r="V248" i="17"/>
  <c r="Y248" i="17" s="1"/>
  <c r="U248" i="17"/>
  <c r="T248" i="17"/>
  <c r="K248" i="17"/>
  <c r="O248" i="17" s="1"/>
  <c r="W247" i="17"/>
  <c r="X247" i="17" s="1"/>
  <c r="U247" i="17"/>
  <c r="V247" i="17" s="1"/>
  <c r="T247" i="17"/>
  <c r="M247" i="17"/>
  <c r="K247" i="17"/>
  <c r="O247" i="17" s="1"/>
  <c r="Y246" i="17"/>
  <c r="X246" i="17"/>
  <c r="W246" i="17"/>
  <c r="V246" i="17"/>
  <c r="U246" i="17"/>
  <c r="T246" i="17"/>
  <c r="K246" i="17"/>
  <c r="W245" i="17"/>
  <c r="X245" i="17" s="1"/>
  <c r="U245" i="17"/>
  <c r="V245" i="17" s="1"/>
  <c r="T245" i="17"/>
  <c r="M245" i="17"/>
  <c r="K245" i="17"/>
  <c r="O245" i="17" s="1"/>
  <c r="X244" i="17"/>
  <c r="W244" i="17"/>
  <c r="U244" i="17"/>
  <c r="V244" i="17" s="1"/>
  <c r="Y244" i="17" s="1"/>
  <c r="T244" i="17"/>
  <c r="O244" i="17"/>
  <c r="M244" i="17"/>
  <c r="K244" i="17"/>
  <c r="W243" i="17"/>
  <c r="X243" i="17" s="1"/>
  <c r="V243" i="17"/>
  <c r="U243" i="17"/>
  <c r="T243" i="17"/>
  <c r="O243" i="17"/>
  <c r="K243" i="17"/>
  <c r="M243" i="17" s="1"/>
  <c r="W242" i="17"/>
  <c r="X242" i="17" s="1"/>
  <c r="U242" i="17"/>
  <c r="V242" i="17" s="1"/>
  <c r="Y242" i="17" s="1"/>
  <c r="T242" i="17"/>
  <c r="M242" i="17"/>
  <c r="K242" i="17"/>
  <c r="O242" i="17" s="1"/>
  <c r="X241" i="17"/>
  <c r="W241" i="17"/>
  <c r="V241" i="17"/>
  <c r="Y241" i="17" s="1"/>
  <c r="U241" i="17"/>
  <c r="T241" i="17"/>
  <c r="O241" i="17"/>
  <c r="K241" i="17"/>
  <c r="M241" i="17" s="1"/>
  <c r="W240" i="17"/>
  <c r="X240" i="17" s="1"/>
  <c r="V240" i="17"/>
  <c r="Y240" i="17" s="1"/>
  <c r="U240" i="17"/>
  <c r="T240" i="17"/>
  <c r="K240" i="17"/>
  <c r="O240" i="17" s="1"/>
  <c r="X239" i="17"/>
  <c r="W239" i="17"/>
  <c r="U239" i="17"/>
  <c r="V239" i="17" s="1"/>
  <c r="T239" i="17"/>
  <c r="M239" i="17"/>
  <c r="K239" i="17"/>
  <c r="O239" i="17" s="1"/>
  <c r="Y238" i="17"/>
  <c r="X238" i="17"/>
  <c r="W238" i="17"/>
  <c r="V238" i="17"/>
  <c r="U238" i="17"/>
  <c r="T238" i="17"/>
  <c r="K238" i="17"/>
  <c r="Y237" i="17"/>
  <c r="W237" i="17"/>
  <c r="X237" i="17" s="1"/>
  <c r="U237" i="17"/>
  <c r="V237" i="17" s="1"/>
  <c r="T237" i="17"/>
  <c r="M237" i="17"/>
  <c r="K237" i="17"/>
  <c r="O237" i="17" s="1"/>
  <c r="X236" i="17"/>
  <c r="W236" i="17"/>
  <c r="U236" i="17"/>
  <c r="V236" i="17" s="1"/>
  <c r="Y236" i="17" s="1"/>
  <c r="T236" i="17"/>
  <c r="O236" i="17"/>
  <c r="M236" i="17"/>
  <c r="K236" i="17"/>
  <c r="W235" i="17"/>
  <c r="X235" i="17" s="1"/>
  <c r="V235" i="17"/>
  <c r="Y235" i="17" s="1"/>
  <c r="U235" i="17"/>
  <c r="T235" i="17"/>
  <c r="O235" i="17"/>
  <c r="K235" i="17"/>
  <c r="M235" i="17" s="1"/>
  <c r="W234" i="17"/>
  <c r="X234" i="17" s="1"/>
  <c r="U234" i="17"/>
  <c r="V234" i="17" s="1"/>
  <c r="T234" i="17"/>
  <c r="M234" i="17"/>
  <c r="K234" i="17"/>
  <c r="O234" i="17" s="1"/>
  <c r="X233" i="17"/>
  <c r="W233" i="17"/>
  <c r="U233" i="17"/>
  <c r="V233" i="17" s="1"/>
  <c r="Y233" i="17" s="1"/>
  <c r="T233" i="17"/>
  <c r="O233" i="17"/>
  <c r="K233" i="17"/>
  <c r="M233" i="17" s="1"/>
  <c r="W232" i="17"/>
  <c r="X232" i="17" s="1"/>
  <c r="V232" i="17"/>
  <c r="Y232" i="17" s="1"/>
  <c r="U232" i="17"/>
  <c r="T232" i="17"/>
  <c r="K232" i="17"/>
  <c r="O232" i="17" s="1"/>
  <c r="X231" i="17"/>
  <c r="W231" i="17"/>
  <c r="U231" i="17"/>
  <c r="V231" i="17" s="1"/>
  <c r="T231" i="17"/>
  <c r="M231" i="17"/>
  <c r="K231" i="17"/>
  <c r="O231" i="17" s="1"/>
  <c r="X230" i="17"/>
  <c r="Y230" i="17" s="1"/>
  <c r="W230" i="17"/>
  <c r="V230" i="17"/>
  <c r="U230" i="17"/>
  <c r="T230" i="17"/>
  <c r="K230" i="17"/>
  <c r="Y229" i="17"/>
  <c r="W229" i="17"/>
  <c r="X229" i="17" s="1"/>
  <c r="U229" i="17"/>
  <c r="V229" i="17" s="1"/>
  <c r="T229" i="17"/>
  <c r="K229" i="17"/>
  <c r="O229" i="17" s="1"/>
  <c r="X228" i="17"/>
  <c r="W228" i="17"/>
  <c r="U228" i="17"/>
  <c r="V228" i="17" s="1"/>
  <c r="Y228" i="17" s="1"/>
  <c r="T228" i="17"/>
  <c r="O228" i="17"/>
  <c r="M228" i="17"/>
  <c r="K228" i="17"/>
  <c r="X227" i="17"/>
  <c r="W227" i="17"/>
  <c r="V227" i="17"/>
  <c r="Y227" i="17" s="1"/>
  <c r="U227" i="17"/>
  <c r="T227" i="17"/>
  <c r="O227" i="17"/>
  <c r="K227" i="17"/>
  <c r="M227" i="17" s="1"/>
  <c r="W226" i="17"/>
  <c r="X226" i="17" s="1"/>
  <c r="U226" i="17"/>
  <c r="V226" i="17" s="1"/>
  <c r="Y226" i="17" s="1"/>
  <c r="T226" i="17"/>
  <c r="M226" i="17"/>
  <c r="K226" i="17"/>
  <c r="O226" i="17" s="1"/>
  <c r="X225" i="17"/>
  <c r="W225" i="17"/>
  <c r="V225" i="17"/>
  <c r="Y225" i="17" s="1"/>
  <c r="U225" i="17"/>
  <c r="S225" i="17"/>
  <c r="Q225" i="17"/>
  <c r="T225" i="17" s="1"/>
  <c r="M225" i="17"/>
  <c r="K225" i="17"/>
  <c r="O225" i="17" s="1"/>
  <c r="X224" i="17"/>
  <c r="Y224" i="17" s="1"/>
  <c r="W224" i="17"/>
  <c r="V224" i="17"/>
  <c r="U224" i="17"/>
  <c r="S224" i="17"/>
  <c r="Q224" i="17"/>
  <c r="Q537" i="17" s="1"/>
  <c r="O224" i="17"/>
  <c r="M224" i="17"/>
  <c r="K224" i="17"/>
  <c r="X223" i="17"/>
  <c r="W223" i="17"/>
  <c r="V223" i="17"/>
  <c r="Y223" i="17" s="1"/>
  <c r="U223" i="17"/>
  <c r="T223" i="17"/>
  <c r="O223" i="17"/>
  <c r="K223" i="17"/>
  <c r="M223" i="17" s="1"/>
  <c r="W222" i="17"/>
  <c r="X222" i="17" s="1"/>
  <c r="U222" i="17"/>
  <c r="V222" i="17" s="1"/>
  <c r="T222" i="17"/>
  <c r="M222" i="17"/>
  <c r="K222" i="17"/>
  <c r="O222" i="17" s="1"/>
  <c r="X221" i="17"/>
  <c r="W221" i="17"/>
  <c r="U221" i="17"/>
  <c r="V221" i="17" s="1"/>
  <c r="Y221" i="17" s="1"/>
  <c r="T221" i="17"/>
  <c r="O221" i="17"/>
  <c r="M221" i="17"/>
  <c r="K221" i="17"/>
  <c r="W220" i="17"/>
  <c r="X220" i="17" s="1"/>
  <c r="V220" i="17"/>
  <c r="U220" i="17"/>
  <c r="T220" i="17"/>
  <c r="K220" i="17"/>
  <c r="O220" i="17" s="1"/>
  <c r="W218" i="17"/>
  <c r="X218" i="17" s="1"/>
  <c r="U218" i="17"/>
  <c r="V218" i="17" s="1"/>
  <c r="T218" i="17"/>
  <c r="M218" i="17"/>
  <c r="K218" i="17"/>
  <c r="O218" i="17" s="1"/>
  <c r="Y217" i="17"/>
  <c r="X217" i="17"/>
  <c r="W217" i="17"/>
  <c r="V217" i="17"/>
  <c r="U217" i="17"/>
  <c r="T217" i="17"/>
  <c r="K217" i="17"/>
  <c r="W216" i="17"/>
  <c r="X216" i="17" s="1"/>
  <c r="Y216" i="17" s="1"/>
  <c r="V216" i="17"/>
  <c r="U216" i="17"/>
  <c r="T216" i="17"/>
  <c r="K216" i="17"/>
  <c r="X215" i="17"/>
  <c r="W215" i="17"/>
  <c r="U215" i="17"/>
  <c r="V215" i="17" s="1"/>
  <c r="Y215" i="17" s="1"/>
  <c r="T215" i="17"/>
  <c r="O215" i="17"/>
  <c r="M215" i="17"/>
  <c r="K215" i="17"/>
  <c r="X214" i="17"/>
  <c r="W214" i="17"/>
  <c r="V214" i="17"/>
  <c r="Y214" i="17" s="1"/>
  <c r="U214" i="17"/>
  <c r="T214" i="17"/>
  <c r="O214" i="17"/>
  <c r="K214" i="17"/>
  <c r="M214" i="17" s="1"/>
  <c r="W213" i="17"/>
  <c r="X213" i="17" s="1"/>
  <c r="U213" i="17"/>
  <c r="V213" i="17" s="1"/>
  <c r="Y213" i="17" s="1"/>
  <c r="T213" i="17"/>
  <c r="M213" i="17"/>
  <c r="K213" i="17"/>
  <c r="O213" i="17" s="1"/>
  <c r="X212" i="17"/>
  <c r="W212" i="17"/>
  <c r="U212" i="17"/>
  <c r="V212" i="17" s="1"/>
  <c r="Y212" i="17" s="1"/>
  <c r="T212" i="17"/>
  <c r="O212" i="17"/>
  <c r="M212" i="17"/>
  <c r="K212" i="17"/>
  <c r="W211" i="17"/>
  <c r="X211" i="17" s="1"/>
  <c r="V211" i="17"/>
  <c r="U211" i="17"/>
  <c r="T211" i="17"/>
  <c r="K211" i="17"/>
  <c r="O211" i="17" s="1"/>
  <c r="X210" i="17"/>
  <c r="W210" i="17"/>
  <c r="U210" i="17"/>
  <c r="V210" i="17" s="1"/>
  <c r="T210" i="17"/>
  <c r="S210" i="17"/>
  <c r="K210" i="17"/>
  <c r="W209" i="17"/>
  <c r="X209" i="17" s="1"/>
  <c r="U209" i="17"/>
  <c r="V209" i="17" s="1"/>
  <c r="T209" i="17"/>
  <c r="M209" i="17"/>
  <c r="K209" i="17"/>
  <c r="O209" i="17" s="1"/>
  <c r="X208" i="17"/>
  <c r="W208" i="17"/>
  <c r="U208" i="17"/>
  <c r="V208" i="17" s="1"/>
  <c r="Y208" i="17" s="1"/>
  <c r="T208" i="17"/>
  <c r="O208" i="17"/>
  <c r="M208" i="17"/>
  <c r="K208" i="17"/>
  <c r="W207" i="17"/>
  <c r="X207" i="17" s="1"/>
  <c r="V207" i="17"/>
  <c r="U207" i="17"/>
  <c r="T207" i="17"/>
  <c r="O207" i="17"/>
  <c r="K207" i="17"/>
  <c r="M207" i="17" s="1"/>
  <c r="W206" i="17"/>
  <c r="X206" i="17" s="1"/>
  <c r="U206" i="17"/>
  <c r="V206" i="17" s="1"/>
  <c r="Y206" i="17" s="1"/>
  <c r="T206" i="17"/>
  <c r="M206" i="17"/>
  <c r="K206" i="17"/>
  <c r="O206" i="17" s="1"/>
  <c r="X205" i="17"/>
  <c r="W205" i="17"/>
  <c r="V205" i="17"/>
  <c r="Y205" i="17" s="1"/>
  <c r="U205" i="17"/>
  <c r="T205" i="17"/>
  <c r="O205" i="17"/>
  <c r="K205" i="17"/>
  <c r="M205" i="17" s="1"/>
  <c r="W204" i="17"/>
  <c r="X204" i="17" s="1"/>
  <c r="V204" i="17"/>
  <c r="Y204" i="17" s="1"/>
  <c r="U204" i="17"/>
  <c r="T204" i="17"/>
  <c r="K204" i="17"/>
  <c r="O204" i="17" s="1"/>
  <c r="X203" i="17"/>
  <c r="W203" i="17"/>
  <c r="U203" i="17"/>
  <c r="V203" i="17" s="1"/>
  <c r="T203" i="17"/>
  <c r="M203" i="17"/>
  <c r="K203" i="17"/>
  <c r="O203" i="17" s="1"/>
  <c r="Y202" i="17"/>
  <c r="X202" i="17"/>
  <c r="W202" i="17"/>
  <c r="V202" i="17"/>
  <c r="U202" i="17"/>
  <c r="T202" i="17"/>
  <c r="K202" i="17"/>
  <c r="Y201" i="17"/>
  <c r="W201" i="17"/>
  <c r="X201" i="17" s="1"/>
  <c r="U201" i="17"/>
  <c r="V201" i="17" s="1"/>
  <c r="T201" i="17"/>
  <c r="M201" i="17"/>
  <c r="K201" i="17"/>
  <c r="O201" i="17" s="1"/>
  <c r="X200" i="17"/>
  <c r="W200" i="17"/>
  <c r="U200" i="17"/>
  <c r="V200" i="17" s="1"/>
  <c r="Y200" i="17" s="1"/>
  <c r="T200" i="17"/>
  <c r="O200" i="17"/>
  <c r="M200" i="17"/>
  <c r="K200" i="17"/>
  <c r="W199" i="17"/>
  <c r="X199" i="17" s="1"/>
  <c r="V199" i="17"/>
  <c r="Y199" i="17" s="1"/>
  <c r="U199" i="17"/>
  <c r="T199" i="17"/>
  <c r="O199" i="17"/>
  <c r="K199" i="17"/>
  <c r="M199" i="17" s="1"/>
  <c r="W198" i="17"/>
  <c r="X198" i="17" s="1"/>
  <c r="U198" i="17"/>
  <c r="V198" i="17" s="1"/>
  <c r="T198" i="17"/>
  <c r="M198" i="17"/>
  <c r="K198" i="17"/>
  <c r="O198" i="17" s="1"/>
  <c r="X197" i="17"/>
  <c r="W197" i="17"/>
  <c r="U197" i="17"/>
  <c r="V197" i="17" s="1"/>
  <c r="Y197" i="17" s="1"/>
  <c r="T197" i="17"/>
  <c r="O197" i="17"/>
  <c r="K197" i="17"/>
  <c r="M197" i="17" s="1"/>
  <c r="W196" i="17"/>
  <c r="X196" i="17" s="1"/>
  <c r="V196" i="17"/>
  <c r="U196" i="17"/>
  <c r="T196" i="17"/>
  <c r="K196" i="17"/>
  <c r="W195" i="17"/>
  <c r="X195" i="17" s="1"/>
  <c r="U195" i="17"/>
  <c r="V195" i="17" s="1"/>
  <c r="T195" i="17"/>
  <c r="M195" i="17"/>
  <c r="K195" i="17"/>
  <c r="O195" i="17" s="1"/>
  <c r="Y194" i="17"/>
  <c r="X194" i="17"/>
  <c r="W194" i="17"/>
  <c r="V194" i="17"/>
  <c r="U194" i="17"/>
  <c r="T194" i="17"/>
  <c r="O194" i="17"/>
  <c r="K194" i="17"/>
  <c r="M194" i="17" s="1"/>
  <c r="Y193" i="17"/>
  <c r="W193" i="17"/>
  <c r="X193" i="17" s="1"/>
  <c r="U193" i="17"/>
  <c r="V193" i="17" s="1"/>
  <c r="T193" i="17"/>
  <c r="M193" i="17"/>
  <c r="K193" i="17"/>
  <c r="O193" i="17" s="1"/>
  <c r="X192" i="17"/>
  <c r="W192" i="17"/>
  <c r="U192" i="17"/>
  <c r="V192" i="17" s="1"/>
  <c r="Y192" i="17" s="1"/>
  <c r="T192" i="17"/>
  <c r="O192" i="17"/>
  <c r="M192" i="17"/>
  <c r="K192" i="17"/>
  <c r="W191" i="17"/>
  <c r="X191" i="17" s="1"/>
  <c r="U191" i="17"/>
  <c r="V191" i="17" s="1"/>
  <c r="Y191" i="17" s="1"/>
  <c r="T191" i="17"/>
  <c r="K191" i="17"/>
  <c r="M191" i="17" s="1"/>
  <c r="W190" i="17"/>
  <c r="X190" i="17" s="1"/>
  <c r="V190" i="17"/>
  <c r="U190" i="17"/>
  <c r="T190" i="17"/>
  <c r="M190" i="17"/>
  <c r="K190" i="17"/>
  <c r="O190" i="17" s="1"/>
  <c r="W189" i="17"/>
  <c r="X189" i="17" s="1"/>
  <c r="V189" i="17"/>
  <c r="Y189" i="17" s="1"/>
  <c r="U189" i="17"/>
  <c r="T189" i="17"/>
  <c r="O189" i="17"/>
  <c r="K189" i="17"/>
  <c r="M189" i="17" s="1"/>
  <c r="W188" i="17"/>
  <c r="X188" i="17" s="1"/>
  <c r="V188" i="17"/>
  <c r="U188" i="17"/>
  <c r="T188" i="17"/>
  <c r="K188" i="17"/>
  <c r="W187" i="17"/>
  <c r="X187" i="17" s="1"/>
  <c r="U187" i="17"/>
  <c r="V187" i="17" s="1"/>
  <c r="T187" i="17"/>
  <c r="M187" i="17"/>
  <c r="K187" i="17"/>
  <c r="O187" i="17" s="1"/>
  <c r="X186" i="17"/>
  <c r="Y186" i="17" s="1"/>
  <c r="W186" i="17"/>
  <c r="V186" i="17"/>
  <c r="U186" i="17"/>
  <c r="T186" i="17"/>
  <c r="O186" i="17"/>
  <c r="K186" i="17"/>
  <c r="M186" i="17" s="1"/>
  <c r="Y185" i="17"/>
  <c r="W185" i="17"/>
  <c r="X185" i="17" s="1"/>
  <c r="U185" i="17"/>
  <c r="V185" i="17" s="1"/>
  <c r="T185" i="17"/>
  <c r="O185" i="17"/>
  <c r="M185" i="17"/>
  <c r="K185" i="17"/>
  <c r="X184" i="17"/>
  <c r="W184" i="17"/>
  <c r="U184" i="17"/>
  <c r="V184" i="17" s="1"/>
  <c r="T184" i="17"/>
  <c r="O184" i="17"/>
  <c r="M184" i="17"/>
  <c r="K184" i="17"/>
  <c r="W183" i="17"/>
  <c r="X183" i="17" s="1"/>
  <c r="V183" i="17"/>
  <c r="Y183" i="17" s="1"/>
  <c r="U183" i="17"/>
  <c r="T183" i="17"/>
  <c r="K183" i="17"/>
  <c r="W182" i="17"/>
  <c r="X182" i="17" s="1"/>
  <c r="U182" i="17"/>
  <c r="V182" i="17" s="1"/>
  <c r="Y182" i="17" s="1"/>
  <c r="T182" i="17"/>
  <c r="M182" i="17"/>
  <c r="K182" i="17"/>
  <c r="O182" i="17" s="1"/>
  <c r="W181" i="17"/>
  <c r="X181" i="17" s="1"/>
  <c r="V181" i="17"/>
  <c r="U181" i="17"/>
  <c r="T181" i="17"/>
  <c r="O181" i="17"/>
  <c r="K181" i="17"/>
  <c r="M181" i="17" s="1"/>
  <c r="W180" i="17"/>
  <c r="X180" i="17" s="1"/>
  <c r="V180" i="17"/>
  <c r="Y180" i="17" s="1"/>
  <c r="U180" i="17"/>
  <c r="T180" i="17"/>
  <c r="K180" i="17"/>
  <c r="W179" i="17"/>
  <c r="X179" i="17" s="1"/>
  <c r="U179" i="17"/>
  <c r="V179" i="17" s="1"/>
  <c r="Y179" i="17" s="1"/>
  <c r="T179" i="17"/>
  <c r="K179" i="17"/>
  <c r="O179" i="17" s="1"/>
  <c r="X178" i="17"/>
  <c r="W178" i="17"/>
  <c r="V178" i="17"/>
  <c r="Y178" i="17" s="1"/>
  <c r="U178" i="17"/>
  <c r="T178" i="17"/>
  <c r="M178" i="17"/>
  <c r="K178" i="17"/>
  <c r="O178" i="17" s="1"/>
  <c r="W177" i="17"/>
  <c r="X177" i="17" s="1"/>
  <c r="U177" i="17"/>
  <c r="V177" i="17" s="1"/>
  <c r="Y177" i="17" s="1"/>
  <c r="T177" i="17"/>
  <c r="O177" i="17"/>
  <c r="K177" i="17"/>
  <c r="M177" i="17" s="1"/>
  <c r="X176" i="17"/>
  <c r="W176" i="17"/>
  <c r="U176" i="17"/>
  <c r="V176" i="17" s="1"/>
  <c r="Y176" i="17" s="1"/>
  <c r="T176" i="17"/>
  <c r="O176" i="17"/>
  <c r="M176" i="17"/>
  <c r="K176" i="17"/>
  <c r="W175" i="17"/>
  <c r="X175" i="17" s="1"/>
  <c r="U175" i="17"/>
  <c r="V175" i="17" s="1"/>
  <c r="Y175" i="17" s="1"/>
  <c r="T175" i="17"/>
  <c r="O175" i="17"/>
  <c r="K175" i="17"/>
  <c r="M175" i="17" s="1"/>
  <c r="X174" i="17"/>
  <c r="W174" i="17"/>
  <c r="U174" i="17"/>
  <c r="V174" i="17" s="1"/>
  <c r="Y174" i="17" s="1"/>
  <c r="T174" i="17"/>
  <c r="M174" i="17"/>
  <c r="K174" i="17"/>
  <c r="O174" i="17" s="1"/>
  <c r="X173" i="17"/>
  <c r="W173" i="17"/>
  <c r="U173" i="17"/>
  <c r="V173" i="17" s="1"/>
  <c r="Y173" i="17" s="1"/>
  <c r="T173" i="17"/>
  <c r="O173" i="17"/>
  <c r="K173" i="17"/>
  <c r="M173" i="17" s="1"/>
  <c r="X172" i="17"/>
  <c r="W172" i="17"/>
  <c r="V172" i="17"/>
  <c r="Y172" i="17" s="1"/>
  <c r="U172" i="17"/>
  <c r="T172" i="17"/>
  <c r="M172" i="17"/>
  <c r="K172" i="17"/>
  <c r="O172" i="17" s="1"/>
  <c r="W171" i="17"/>
  <c r="X171" i="17" s="1"/>
  <c r="U171" i="17"/>
  <c r="V171" i="17" s="1"/>
  <c r="T171" i="17"/>
  <c r="M171" i="17"/>
  <c r="K171" i="17"/>
  <c r="O171" i="17" s="1"/>
  <c r="X170" i="17"/>
  <c r="W170" i="17"/>
  <c r="U170" i="17"/>
  <c r="V170" i="17" s="1"/>
  <c r="Y170" i="17" s="1"/>
  <c r="T170" i="17"/>
  <c r="O170" i="17"/>
  <c r="M170" i="17"/>
  <c r="K170" i="17"/>
  <c r="W169" i="17"/>
  <c r="X169" i="17" s="1"/>
  <c r="V169" i="17"/>
  <c r="Y169" i="17" s="1"/>
  <c r="U169" i="17"/>
  <c r="T169" i="17"/>
  <c r="O169" i="17"/>
  <c r="M169" i="17"/>
  <c r="K169" i="17"/>
  <c r="W168" i="17"/>
  <c r="X168" i="17" s="1"/>
  <c r="V168" i="17"/>
  <c r="Y168" i="17" s="1"/>
  <c r="U168" i="17"/>
  <c r="T168" i="17"/>
  <c r="O168" i="17"/>
  <c r="M168" i="17"/>
  <c r="K168" i="17"/>
  <c r="W166" i="17"/>
  <c r="X166" i="17" s="1"/>
  <c r="V166" i="17"/>
  <c r="Y166" i="17" s="1"/>
  <c r="U166" i="17"/>
  <c r="T166" i="17"/>
  <c r="O166" i="17"/>
  <c r="K166" i="17"/>
  <c r="M166" i="17" s="1"/>
  <c r="W165" i="17"/>
  <c r="X165" i="17" s="1"/>
  <c r="V165" i="17"/>
  <c r="Y165" i="17" s="1"/>
  <c r="U165" i="17"/>
  <c r="T165" i="17"/>
  <c r="M165" i="17"/>
  <c r="K165" i="17"/>
  <c r="O165" i="17" s="1"/>
  <c r="W164" i="17"/>
  <c r="X164" i="17" s="1"/>
  <c r="V164" i="17"/>
  <c r="Y164" i="17" s="1"/>
  <c r="U164" i="17"/>
  <c r="T164" i="17"/>
  <c r="O164" i="17"/>
  <c r="M164" i="17"/>
  <c r="K164" i="17"/>
  <c r="X163" i="17"/>
  <c r="W163" i="17"/>
  <c r="U163" i="17"/>
  <c r="V163" i="17" s="1"/>
  <c r="T163" i="17"/>
  <c r="K163" i="17"/>
  <c r="O163" i="17" s="1"/>
  <c r="X162" i="17"/>
  <c r="Y162" i="17" s="1"/>
  <c r="W162" i="17"/>
  <c r="V162" i="17"/>
  <c r="U162" i="17"/>
  <c r="T162" i="17"/>
  <c r="K162" i="17"/>
  <c r="Y161" i="17"/>
  <c r="W161" i="17"/>
  <c r="X161" i="17" s="1"/>
  <c r="V161" i="17"/>
  <c r="U161" i="17"/>
  <c r="T161" i="17"/>
  <c r="K161" i="17"/>
  <c r="O161" i="17" s="1"/>
  <c r="X160" i="17"/>
  <c r="W160" i="17"/>
  <c r="V160" i="17"/>
  <c r="Y160" i="17" s="1"/>
  <c r="U160" i="17"/>
  <c r="T160" i="17"/>
  <c r="O160" i="17"/>
  <c r="M160" i="17"/>
  <c r="K160" i="17"/>
  <c r="X159" i="17"/>
  <c r="W159" i="17"/>
  <c r="U159" i="17"/>
  <c r="V159" i="17" s="1"/>
  <c r="Y159" i="17" s="1"/>
  <c r="T159" i="17"/>
  <c r="O159" i="17"/>
  <c r="K159" i="17"/>
  <c r="M159" i="17" s="1"/>
  <c r="X158" i="17"/>
  <c r="W158" i="17"/>
  <c r="U158" i="17"/>
  <c r="V158" i="17" s="1"/>
  <c r="Y158" i="17" s="1"/>
  <c r="T158" i="17"/>
  <c r="M158" i="17"/>
  <c r="K158" i="17"/>
  <c r="O158" i="17" s="1"/>
  <c r="W157" i="17"/>
  <c r="X157" i="17" s="1"/>
  <c r="V157" i="17"/>
  <c r="U157" i="17"/>
  <c r="T157" i="17"/>
  <c r="O157" i="17"/>
  <c r="M157" i="17"/>
  <c r="K157" i="17"/>
  <c r="W156" i="17"/>
  <c r="X156" i="17" s="1"/>
  <c r="V156" i="17"/>
  <c r="Y156" i="17" s="1"/>
  <c r="U156" i="17"/>
  <c r="T156" i="17"/>
  <c r="O156" i="17"/>
  <c r="M156" i="17"/>
  <c r="K156" i="17"/>
  <c r="W155" i="17"/>
  <c r="X155" i="17" s="1"/>
  <c r="U155" i="17"/>
  <c r="V155" i="17" s="1"/>
  <c r="T155" i="17"/>
  <c r="K155" i="17"/>
  <c r="O155" i="17" s="1"/>
  <c r="Y154" i="17"/>
  <c r="X154" i="17"/>
  <c r="W154" i="17"/>
  <c r="U154" i="17"/>
  <c r="V154" i="17" s="1"/>
  <c r="T154" i="17"/>
  <c r="K154" i="17"/>
  <c r="Y153" i="17"/>
  <c r="W153" i="17"/>
  <c r="X153" i="17" s="1"/>
  <c r="V153" i="17"/>
  <c r="U153" i="17"/>
  <c r="T153" i="17"/>
  <c r="K153" i="17"/>
  <c r="O153" i="17" s="1"/>
  <c r="W152" i="17"/>
  <c r="X152" i="17" s="1"/>
  <c r="V152" i="17"/>
  <c r="U152" i="17"/>
  <c r="T152" i="17"/>
  <c r="O152" i="17"/>
  <c r="M152" i="17"/>
  <c r="K152" i="17"/>
  <c r="X151" i="17"/>
  <c r="W151" i="17"/>
  <c r="U151" i="17"/>
  <c r="V151" i="17" s="1"/>
  <c r="Y151" i="17" s="1"/>
  <c r="T151" i="17"/>
  <c r="O151" i="17"/>
  <c r="K151" i="17"/>
  <c r="M151" i="17" s="1"/>
  <c r="X150" i="17"/>
  <c r="W150" i="17"/>
  <c r="U150" i="17"/>
  <c r="V150" i="17" s="1"/>
  <c r="Y150" i="17" s="1"/>
  <c r="T150" i="17"/>
  <c r="K150" i="17"/>
  <c r="O150" i="17" s="1"/>
  <c r="W149" i="17"/>
  <c r="X149" i="17" s="1"/>
  <c r="V149" i="17"/>
  <c r="Y149" i="17" s="1"/>
  <c r="U149" i="17"/>
  <c r="T149" i="17"/>
  <c r="O149" i="17"/>
  <c r="M149" i="17"/>
  <c r="K149" i="17"/>
  <c r="W148" i="17"/>
  <c r="X148" i="17" s="1"/>
  <c r="V148" i="17"/>
  <c r="U148" i="17"/>
  <c r="T148" i="17"/>
  <c r="O148" i="17"/>
  <c r="M148" i="17"/>
  <c r="K148" i="17"/>
  <c r="X147" i="17"/>
  <c r="W147" i="17"/>
  <c r="U147" i="17"/>
  <c r="V147" i="17" s="1"/>
  <c r="T147" i="17"/>
  <c r="K147" i="17"/>
  <c r="O147" i="17" s="1"/>
  <c r="Y146" i="17"/>
  <c r="X146" i="17"/>
  <c r="W146" i="17"/>
  <c r="V146" i="17"/>
  <c r="U146" i="17"/>
  <c r="W145" i="17"/>
  <c r="X145" i="17" s="1"/>
  <c r="V145" i="17"/>
  <c r="Y145" i="17" s="1"/>
  <c r="U145" i="17"/>
  <c r="T145" i="17"/>
  <c r="O145" i="17"/>
  <c r="M145" i="17"/>
  <c r="K145" i="17"/>
  <c r="W144" i="17"/>
  <c r="X144" i="17" s="1"/>
  <c r="V144" i="17"/>
  <c r="U144" i="17"/>
  <c r="T144" i="17"/>
  <c r="O144" i="17"/>
  <c r="M144" i="17"/>
  <c r="K144" i="17"/>
  <c r="X143" i="17"/>
  <c r="W143" i="17"/>
  <c r="U143" i="17"/>
  <c r="V143" i="17" s="1"/>
  <c r="T143" i="17"/>
  <c r="K143" i="17"/>
  <c r="O143" i="17" s="1"/>
  <c r="Y142" i="17"/>
  <c r="X142" i="17"/>
  <c r="W142" i="17"/>
  <c r="V142" i="17"/>
  <c r="U142" i="17"/>
  <c r="T142" i="17"/>
  <c r="K142" i="17"/>
  <c r="W140" i="17"/>
  <c r="X140" i="17" s="1"/>
  <c r="Y140" i="17" s="1"/>
  <c r="V140" i="17"/>
  <c r="U140" i="17"/>
  <c r="T140" i="17"/>
  <c r="M140" i="17"/>
  <c r="K140" i="17"/>
  <c r="O140" i="17" s="1"/>
  <c r="X139" i="17"/>
  <c r="Y139" i="17" s="1"/>
  <c r="W139" i="17"/>
  <c r="V139" i="17"/>
  <c r="U139" i="17"/>
  <c r="T139" i="17"/>
  <c r="O139" i="17"/>
  <c r="M139" i="17"/>
  <c r="K139" i="17"/>
  <c r="X138" i="17"/>
  <c r="W138" i="17"/>
  <c r="U138" i="17"/>
  <c r="V138" i="17" s="1"/>
  <c r="Y138" i="17" s="1"/>
  <c r="O138" i="17"/>
  <c r="M138" i="17"/>
  <c r="K138" i="17"/>
  <c r="X137" i="17"/>
  <c r="W137" i="17"/>
  <c r="U137" i="17"/>
  <c r="V137" i="17" s="1"/>
  <c r="Y137" i="17" s="1"/>
  <c r="T137" i="17"/>
  <c r="O137" i="17"/>
  <c r="K137" i="17"/>
  <c r="M137" i="17" s="1"/>
  <c r="X136" i="17"/>
  <c r="W136" i="17"/>
  <c r="U136" i="17"/>
  <c r="V136" i="17" s="1"/>
  <c r="Y136" i="17" s="1"/>
  <c r="T136" i="17"/>
  <c r="M136" i="17"/>
  <c r="K136" i="17"/>
  <c r="O136" i="17" s="1"/>
  <c r="W135" i="17"/>
  <c r="X135" i="17" s="1"/>
  <c r="U135" i="17"/>
  <c r="V135" i="17" s="1"/>
  <c r="Y135" i="17" s="1"/>
  <c r="T135" i="17"/>
  <c r="O135" i="17"/>
  <c r="M135" i="17"/>
  <c r="K135" i="17"/>
  <c r="W134" i="17"/>
  <c r="X134" i="17" s="1"/>
  <c r="V134" i="17"/>
  <c r="Y134" i="17" s="1"/>
  <c r="U134" i="17"/>
  <c r="T134" i="17"/>
  <c r="O134" i="17"/>
  <c r="M134" i="17"/>
  <c r="K134" i="17"/>
  <c r="X133" i="17"/>
  <c r="W133" i="17"/>
  <c r="U133" i="17"/>
  <c r="T133" i="17"/>
  <c r="K133" i="17"/>
  <c r="S129" i="17"/>
  <c r="R129" i="17"/>
  <c r="R539" i="17" s="1"/>
  <c r="Q129" i="17"/>
  <c r="Q539" i="17" s="1"/>
  <c r="P129" i="17"/>
  <c r="P539" i="17" s="1"/>
  <c r="I129" i="17"/>
  <c r="X128" i="17"/>
  <c r="Y128" i="17" s="1"/>
  <c r="W128" i="17"/>
  <c r="V128" i="17"/>
  <c r="U128" i="17"/>
  <c r="T128" i="17"/>
  <c r="K128" i="17"/>
  <c r="W127" i="17"/>
  <c r="X127" i="17" s="1"/>
  <c r="Y127" i="17" s="1"/>
  <c r="V127" i="17"/>
  <c r="U127" i="17"/>
  <c r="T127" i="17"/>
  <c r="M127" i="17"/>
  <c r="K127" i="17"/>
  <c r="O127" i="17" s="1"/>
  <c r="X126" i="17"/>
  <c r="Y126" i="17" s="1"/>
  <c r="W126" i="17"/>
  <c r="V126" i="17"/>
  <c r="U126" i="17"/>
  <c r="T126" i="17"/>
  <c r="O126" i="17"/>
  <c r="M126" i="17"/>
  <c r="K126" i="17"/>
  <c r="X125" i="17"/>
  <c r="W125" i="17"/>
  <c r="U125" i="17"/>
  <c r="V125" i="17" s="1"/>
  <c r="Y125" i="17" s="1"/>
  <c r="T125" i="17"/>
  <c r="O125" i="17"/>
  <c r="M125" i="17"/>
  <c r="K125" i="17"/>
  <c r="X124" i="17"/>
  <c r="W124" i="17"/>
  <c r="U124" i="17"/>
  <c r="V124" i="17" s="1"/>
  <c r="Y124" i="17" s="1"/>
  <c r="T124" i="17"/>
  <c r="O124" i="17"/>
  <c r="M124" i="17"/>
  <c r="K124" i="17"/>
  <c r="W122" i="17"/>
  <c r="X122" i="17" s="1"/>
  <c r="U122" i="17"/>
  <c r="V122" i="17" s="1"/>
  <c r="Y122" i="17" s="1"/>
  <c r="T122" i="17"/>
  <c r="O122" i="17"/>
  <c r="M122" i="17"/>
  <c r="K122" i="17"/>
  <c r="W121" i="17"/>
  <c r="X121" i="17" s="1"/>
  <c r="V121" i="17"/>
  <c r="Y121" i="17" s="1"/>
  <c r="U121" i="17"/>
  <c r="T121" i="17"/>
  <c r="O121" i="17"/>
  <c r="M121" i="17"/>
  <c r="K121" i="17"/>
  <c r="X119" i="17"/>
  <c r="Y119" i="17" s="1"/>
  <c r="W119" i="17"/>
  <c r="V119" i="17"/>
  <c r="U119" i="17"/>
  <c r="T119" i="17"/>
  <c r="M119" i="17"/>
  <c r="K119" i="17"/>
  <c r="X118" i="17"/>
  <c r="W118" i="17"/>
  <c r="U118" i="17"/>
  <c r="V118" i="17" s="1"/>
  <c r="T118" i="17"/>
  <c r="K118" i="17"/>
  <c r="M118" i="17" s="1"/>
  <c r="X116" i="17"/>
  <c r="W116" i="17"/>
  <c r="U116" i="17"/>
  <c r="V116" i="17" s="1"/>
  <c r="Y116" i="17" s="1"/>
  <c r="T116" i="17"/>
  <c r="K116" i="17"/>
  <c r="M116" i="17" s="1"/>
  <c r="W115" i="17"/>
  <c r="X115" i="17" s="1"/>
  <c r="U115" i="17"/>
  <c r="V115" i="17" s="1"/>
  <c r="T115" i="17"/>
  <c r="K115" i="17"/>
  <c r="M115" i="17" s="1"/>
  <c r="K114" i="17"/>
  <c r="M114" i="17" s="1"/>
  <c r="M113" i="17"/>
  <c r="K113" i="17"/>
  <c r="W111" i="17"/>
  <c r="X111" i="17" s="1"/>
  <c r="U111" i="17"/>
  <c r="V111" i="17" s="1"/>
  <c r="Y111" i="17" s="1"/>
  <c r="T111" i="17"/>
  <c r="O111" i="17"/>
  <c r="K111" i="17"/>
  <c r="M111" i="17" s="1"/>
  <c r="W110" i="17"/>
  <c r="X110" i="17" s="1"/>
  <c r="U110" i="17"/>
  <c r="V110" i="17" s="1"/>
  <c r="Y110" i="17" s="1"/>
  <c r="T110" i="17"/>
  <c r="O110" i="17"/>
  <c r="M110" i="17"/>
  <c r="K110" i="17"/>
  <c r="W109" i="17"/>
  <c r="X109" i="17" s="1"/>
  <c r="U109" i="17"/>
  <c r="V109" i="17" s="1"/>
  <c r="Y109" i="17" s="1"/>
  <c r="T109" i="17"/>
  <c r="O109" i="17"/>
  <c r="K109" i="17"/>
  <c r="M109" i="17" s="1"/>
  <c r="W108" i="17"/>
  <c r="X108" i="17" s="1"/>
  <c r="V108" i="17"/>
  <c r="U108" i="17"/>
  <c r="T108" i="17"/>
  <c r="K108" i="17"/>
  <c r="O108" i="17" s="1"/>
  <c r="X107" i="17"/>
  <c r="W107" i="17"/>
  <c r="U107" i="17"/>
  <c r="V107" i="17" s="1"/>
  <c r="T107" i="17"/>
  <c r="K107" i="17"/>
  <c r="O107" i="17" s="1"/>
  <c r="Y106" i="17"/>
  <c r="X106" i="17"/>
  <c r="W106" i="17"/>
  <c r="V106" i="17"/>
  <c r="U106" i="17"/>
  <c r="T106" i="17"/>
  <c r="K106" i="17"/>
  <c r="W105" i="17"/>
  <c r="X105" i="17" s="1"/>
  <c r="Y105" i="17" s="1"/>
  <c r="U105" i="17"/>
  <c r="V105" i="17" s="1"/>
  <c r="T105" i="17"/>
  <c r="M105" i="17"/>
  <c r="K105" i="17"/>
  <c r="O105" i="17" s="1"/>
  <c r="X104" i="17"/>
  <c r="W104" i="17"/>
  <c r="U104" i="17"/>
  <c r="V104" i="17" s="1"/>
  <c r="Y104" i="17" s="1"/>
  <c r="T104" i="17"/>
  <c r="O104" i="17"/>
  <c r="M104" i="17"/>
  <c r="K104" i="17"/>
  <c r="W103" i="17"/>
  <c r="X103" i="17" s="1"/>
  <c r="U103" i="17"/>
  <c r="V103" i="17" s="1"/>
  <c r="T103" i="17"/>
  <c r="O103" i="17"/>
  <c r="K103" i="17"/>
  <c r="M103" i="17" s="1"/>
  <c r="W102" i="17"/>
  <c r="X102" i="17" s="1"/>
  <c r="U102" i="17"/>
  <c r="V102" i="17" s="1"/>
  <c r="Y102" i="17" s="1"/>
  <c r="T102" i="17"/>
  <c r="O102" i="17"/>
  <c r="M102" i="17"/>
  <c r="K102" i="17"/>
  <c r="W101" i="17"/>
  <c r="X101" i="17" s="1"/>
  <c r="V101" i="17"/>
  <c r="Y101" i="17" s="1"/>
  <c r="U101" i="17"/>
  <c r="T101" i="17"/>
  <c r="O101" i="17"/>
  <c r="K101" i="17"/>
  <c r="M101" i="17" s="1"/>
  <c r="W100" i="17"/>
  <c r="X100" i="17" s="1"/>
  <c r="V100" i="17"/>
  <c r="Y100" i="17" s="1"/>
  <c r="U100" i="17"/>
  <c r="T100" i="17"/>
  <c r="K100" i="17"/>
  <c r="O100" i="17" s="1"/>
  <c r="W99" i="17"/>
  <c r="X99" i="17" s="1"/>
  <c r="U99" i="17"/>
  <c r="V99" i="17" s="1"/>
  <c r="T99" i="17"/>
  <c r="K99" i="17"/>
  <c r="O99" i="17" s="1"/>
  <c r="X98" i="17"/>
  <c r="Y98" i="17" s="1"/>
  <c r="W98" i="17"/>
  <c r="V98" i="17"/>
  <c r="U98" i="17"/>
  <c r="T98" i="17"/>
  <c r="K98" i="17"/>
  <c r="W97" i="17"/>
  <c r="X97" i="17" s="1"/>
  <c r="U97" i="17"/>
  <c r="V97" i="17" s="1"/>
  <c r="Y97" i="17" s="1"/>
  <c r="T97" i="17"/>
  <c r="K97" i="17"/>
  <c r="O97" i="17" s="1"/>
  <c r="X96" i="17"/>
  <c r="W96" i="17"/>
  <c r="U96" i="17"/>
  <c r="V96" i="17" s="1"/>
  <c r="Y96" i="17" s="1"/>
  <c r="T96" i="17"/>
  <c r="O96" i="17"/>
  <c r="M96" i="17"/>
  <c r="K96" i="17"/>
  <c r="W94" i="17"/>
  <c r="X94" i="17" s="1"/>
  <c r="U94" i="17"/>
  <c r="V94" i="17" s="1"/>
  <c r="Y94" i="17" s="1"/>
  <c r="T94" i="17"/>
  <c r="O94" i="17"/>
  <c r="K94" i="17"/>
  <c r="M94" i="17" s="1"/>
  <c r="W93" i="17"/>
  <c r="X93" i="17" s="1"/>
  <c r="U93" i="17"/>
  <c r="V93" i="17" s="1"/>
  <c r="T93" i="17"/>
  <c r="O93" i="17"/>
  <c r="M93" i="17"/>
  <c r="K93" i="17"/>
  <c r="W91" i="17"/>
  <c r="X91" i="17" s="1"/>
  <c r="U91" i="17"/>
  <c r="V91" i="17" s="1"/>
  <c r="Y91" i="17" s="1"/>
  <c r="T91" i="17"/>
  <c r="O91" i="17"/>
  <c r="K91" i="17"/>
  <c r="M91" i="17" s="1"/>
  <c r="W90" i="17"/>
  <c r="X90" i="17" s="1"/>
  <c r="V90" i="17"/>
  <c r="U90" i="17"/>
  <c r="T90" i="17"/>
  <c r="K90" i="17"/>
  <c r="O90" i="17" s="1"/>
  <c r="W88" i="17"/>
  <c r="X88" i="17" s="1"/>
  <c r="U88" i="17"/>
  <c r="V88" i="17" s="1"/>
  <c r="T88" i="17"/>
  <c r="K88" i="17"/>
  <c r="O88" i="17" s="1"/>
  <c r="Y87" i="17"/>
  <c r="X87" i="17"/>
  <c r="W87" i="17"/>
  <c r="V87" i="17"/>
  <c r="U87" i="17"/>
  <c r="T87" i="17"/>
  <c r="K87" i="17"/>
  <c r="W85" i="17"/>
  <c r="X85" i="17" s="1"/>
  <c r="Y85" i="17" s="1"/>
  <c r="U85" i="17"/>
  <c r="V85" i="17" s="1"/>
  <c r="T85" i="17"/>
  <c r="K85" i="17"/>
  <c r="O85" i="17" s="1"/>
  <c r="X84" i="17"/>
  <c r="Y84" i="17" s="1"/>
  <c r="W84" i="17"/>
  <c r="V84" i="17"/>
  <c r="U84" i="17"/>
  <c r="T84" i="17"/>
  <c r="O84" i="17"/>
  <c r="M84" i="17"/>
  <c r="K84" i="17"/>
  <c r="W83" i="17"/>
  <c r="X83" i="17" s="1"/>
  <c r="U83" i="17"/>
  <c r="V83" i="17" s="1"/>
  <c r="Y83" i="17" s="1"/>
  <c r="T83" i="17"/>
  <c r="O83" i="17"/>
  <c r="K83" i="17"/>
  <c r="M83" i="17" s="1"/>
  <c r="X82" i="17"/>
  <c r="W82" i="17"/>
  <c r="U82" i="17"/>
  <c r="V82" i="17" s="1"/>
  <c r="Y82" i="17" s="1"/>
  <c r="T82" i="17"/>
  <c r="O82" i="17"/>
  <c r="M82" i="17"/>
  <c r="K82" i="17"/>
  <c r="W81" i="17"/>
  <c r="X81" i="17" s="1"/>
  <c r="V81" i="17"/>
  <c r="Y81" i="17" s="1"/>
  <c r="U81" i="17"/>
  <c r="T81" i="17"/>
  <c r="O81" i="17"/>
  <c r="K81" i="17"/>
  <c r="M81" i="17" s="1"/>
  <c r="W80" i="17"/>
  <c r="X80" i="17" s="1"/>
  <c r="V80" i="17"/>
  <c r="Y80" i="17" s="1"/>
  <c r="U80" i="17"/>
  <c r="T80" i="17"/>
  <c r="O80" i="17"/>
  <c r="M80" i="17"/>
  <c r="K80" i="17"/>
  <c r="X79" i="17"/>
  <c r="W79" i="17"/>
  <c r="U79" i="17"/>
  <c r="V79" i="17" s="1"/>
  <c r="T79" i="17"/>
  <c r="K79" i="17"/>
  <c r="O79" i="17" s="1"/>
  <c r="X78" i="17"/>
  <c r="Y78" i="17" s="1"/>
  <c r="W78" i="17"/>
  <c r="V78" i="17"/>
  <c r="U78" i="17"/>
  <c r="T78" i="17"/>
  <c r="K78" i="17"/>
  <c r="W77" i="17"/>
  <c r="X77" i="17" s="1"/>
  <c r="U77" i="17"/>
  <c r="V77" i="17" s="1"/>
  <c r="Y77" i="17" s="1"/>
  <c r="T77" i="17"/>
  <c r="M77" i="17"/>
  <c r="K77" i="17"/>
  <c r="O77" i="17" s="1"/>
  <c r="X76" i="17"/>
  <c r="Y76" i="17" s="1"/>
  <c r="W76" i="17"/>
  <c r="V76" i="17"/>
  <c r="U76" i="17"/>
  <c r="T76" i="17"/>
  <c r="O76" i="17"/>
  <c r="M76" i="17"/>
  <c r="K76" i="17"/>
  <c r="W75" i="17"/>
  <c r="X75" i="17" s="1"/>
  <c r="U75" i="17"/>
  <c r="V75" i="17" s="1"/>
  <c r="T75" i="17"/>
  <c r="O75" i="17"/>
  <c r="K75" i="17"/>
  <c r="M75" i="17" s="1"/>
  <c r="X73" i="17"/>
  <c r="W73" i="17"/>
  <c r="U73" i="17"/>
  <c r="V73" i="17" s="1"/>
  <c r="Y73" i="17" s="1"/>
  <c r="T73" i="17"/>
  <c r="O73" i="17"/>
  <c r="M73" i="17"/>
  <c r="K73" i="17"/>
  <c r="W72" i="17"/>
  <c r="X72" i="17" s="1"/>
  <c r="U72" i="17"/>
  <c r="V72" i="17" s="1"/>
  <c r="Y72" i="17" s="1"/>
  <c r="T72" i="17"/>
  <c r="O72" i="17"/>
  <c r="K72" i="17"/>
  <c r="M72" i="17" s="1"/>
  <c r="W71" i="17"/>
  <c r="X71" i="17" s="1"/>
  <c r="V71" i="17"/>
  <c r="U71" i="17"/>
  <c r="T71" i="17"/>
  <c r="O71" i="17"/>
  <c r="M71" i="17"/>
  <c r="K71" i="17"/>
  <c r="W70" i="17"/>
  <c r="X70" i="17" s="1"/>
  <c r="U70" i="17"/>
  <c r="V70" i="17" s="1"/>
  <c r="T70" i="17"/>
  <c r="K70" i="17"/>
  <c r="O70" i="17" s="1"/>
  <c r="Y69" i="17"/>
  <c r="X69" i="17"/>
  <c r="W69" i="17"/>
  <c r="V69" i="17"/>
  <c r="U69" i="17"/>
  <c r="T69" i="17"/>
  <c r="K69" i="17"/>
  <c r="W68" i="17"/>
  <c r="X68" i="17" s="1"/>
  <c r="Y68" i="17" s="1"/>
  <c r="U68" i="17"/>
  <c r="V68" i="17" s="1"/>
  <c r="T68" i="17"/>
  <c r="K68" i="17"/>
  <c r="O68" i="17" s="1"/>
  <c r="X66" i="17"/>
  <c r="Y66" i="17" s="1"/>
  <c r="W66" i="17"/>
  <c r="V66" i="17"/>
  <c r="U66" i="17"/>
  <c r="T66" i="17"/>
  <c r="O66" i="17"/>
  <c r="M66" i="17"/>
  <c r="K66" i="17"/>
  <c r="W65" i="17"/>
  <c r="X65" i="17" s="1"/>
  <c r="U65" i="17"/>
  <c r="V65" i="17" s="1"/>
  <c r="Y65" i="17" s="1"/>
  <c r="T65" i="17"/>
  <c r="O65" i="17"/>
  <c r="K65" i="17"/>
  <c r="M65" i="17" s="1"/>
  <c r="X64" i="17"/>
  <c r="W64" i="17"/>
  <c r="U64" i="17"/>
  <c r="V64" i="17" s="1"/>
  <c r="Y64" i="17" s="1"/>
  <c r="T64" i="17"/>
  <c r="O64" i="17"/>
  <c r="M64" i="17"/>
  <c r="K64" i="17"/>
  <c r="W63" i="17"/>
  <c r="X63" i="17" s="1"/>
  <c r="V63" i="17"/>
  <c r="U63" i="17"/>
  <c r="T63" i="17"/>
  <c r="O63" i="17"/>
  <c r="K63" i="17"/>
  <c r="M63" i="17" s="1"/>
  <c r="W62" i="17"/>
  <c r="X62" i="17" s="1"/>
  <c r="V62" i="17"/>
  <c r="Y62" i="17" s="1"/>
  <c r="U62" i="17"/>
  <c r="T62" i="17"/>
  <c r="O62" i="17"/>
  <c r="M62" i="17"/>
  <c r="K62" i="17"/>
  <c r="W61" i="17"/>
  <c r="X61" i="17" s="1"/>
  <c r="U61" i="17"/>
  <c r="V61" i="17" s="1"/>
  <c r="T61" i="17"/>
  <c r="K61" i="17"/>
  <c r="O61" i="17" s="1"/>
  <c r="X60" i="17"/>
  <c r="Y60" i="17" s="1"/>
  <c r="W60" i="17"/>
  <c r="V60" i="17"/>
  <c r="U60" i="17"/>
  <c r="T60" i="17"/>
  <c r="K60" i="17"/>
  <c r="Y59" i="17"/>
  <c r="X59" i="17"/>
  <c r="W59" i="17"/>
  <c r="U59" i="17"/>
  <c r="V59" i="17" s="1"/>
  <c r="T59" i="17"/>
  <c r="K59" i="17"/>
  <c r="O59" i="17" s="1"/>
  <c r="Y57" i="17"/>
  <c r="X57" i="17"/>
  <c r="W57" i="17"/>
  <c r="V57" i="17"/>
  <c r="U57" i="17"/>
  <c r="T57" i="17"/>
  <c r="O57" i="17"/>
  <c r="M57" i="17"/>
  <c r="K57" i="17"/>
  <c r="W56" i="17"/>
  <c r="X56" i="17" s="1"/>
  <c r="U56" i="17"/>
  <c r="V56" i="17" s="1"/>
  <c r="T56" i="17"/>
  <c r="O56" i="17"/>
  <c r="M56" i="17"/>
  <c r="K56" i="17"/>
  <c r="X55" i="17"/>
  <c r="W55" i="17"/>
  <c r="U55" i="17"/>
  <c r="V55" i="17" s="1"/>
  <c r="Y55" i="17" s="1"/>
  <c r="T55" i="17"/>
  <c r="O55" i="17"/>
  <c r="M55" i="17"/>
  <c r="K55" i="17"/>
  <c r="W54" i="17"/>
  <c r="X54" i="17" s="1"/>
  <c r="V54" i="17"/>
  <c r="Y54" i="17" s="1"/>
  <c r="U54" i="17"/>
  <c r="T54" i="17"/>
  <c r="O54" i="17"/>
  <c r="K54" i="17"/>
  <c r="M54" i="17" s="1"/>
  <c r="W52" i="17"/>
  <c r="X52" i="17" s="1"/>
  <c r="U52" i="17"/>
  <c r="V52" i="17" s="1"/>
  <c r="Y52" i="17" s="1"/>
  <c r="T52" i="17"/>
  <c r="O52" i="17"/>
  <c r="M52" i="17"/>
  <c r="K52" i="17"/>
  <c r="W51" i="17"/>
  <c r="X51" i="17" s="1"/>
  <c r="V51" i="17"/>
  <c r="Y51" i="17" s="1"/>
  <c r="U51" i="17"/>
  <c r="T51" i="17"/>
  <c r="K51" i="17"/>
  <c r="W50" i="17"/>
  <c r="X50" i="17" s="1"/>
  <c r="V50" i="17"/>
  <c r="Y50" i="17" s="1"/>
  <c r="U50" i="17"/>
  <c r="T50" i="17"/>
  <c r="M50" i="17"/>
  <c r="K50" i="17"/>
  <c r="O50" i="17" s="1"/>
  <c r="W48" i="17"/>
  <c r="X48" i="17" s="1"/>
  <c r="U48" i="17"/>
  <c r="V48" i="17" s="1"/>
  <c r="Y48" i="17" s="1"/>
  <c r="T48" i="17"/>
  <c r="O48" i="17"/>
  <c r="M48" i="17"/>
  <c r="K48" i="17"/>
  <c r="Y47" i="17"/>
  <c r="X47" i="17"/>
  <c r="W47" i="17"/>
  <c r="V47" i="17"/>
  <c r="U47" i="17"/>
  <c r="T47" i="17"/>
  <c r="K47" i="17"/>
  <c r="O47" i="17" s="1"/>
  <c r="W46" i="17"/>
  <c r="X46" i="17" s="1"/>
  <c r="U46" i="17"/>
  <c r="V46" i="17" s="1"/>
  <c r="Y46" i="17" s="1"/>
  <c r="T46" i="17"/>
  <c r="O46" i="17"/>
  <c r="M46" i="17"/>
  <c r="K46" i="17"/>
  <c r="X45" i="17"/>
  <c r="W45" i="17"/>
  <c r="U45" i="17"/>
  <c r="V45" i="17" s="1"/>
  <c r="Y45" i="17" s="1"/>
  <c r="T45" i="17"/>
  <c r="O45" i="17"/>
  <c r="M45" i="17"/>
  <c r="K45" i="17"/>
  <c r="W44" i="17"/>
  <c r="X44" i="17" s="1"/>
  <c r="U44" i="17"/>
  <c r="V44" i="17" s="1"/>
  <c r="Y44" i="17" s="1"/>
  <c r="T44" i="17"/>
  <c r="O44" i="17"/>
  <c r="K44" i="17"/>
  <c r="M44" i="17" s="1"/>
  <c r="W43" i="17"/>
  <c r="X43" i="17" s="1"/>
  <c r="U43" i="17"/>
  <c r="V43" i="17" s="1"/>
  <c r="Y43" i="17" s="1"/>
  <c r="T43" i="17"/>
  <c r="O43" i="17"/>
  <c r="M43" i="17"/>
  <c r="K43" i="17"/>
  <c r="X42" i="17"/>
  <c r="W42" i="17"/>
  <c r="U42" i="17"/>
  <c r="V42" i="17" s="1"/>
  <c r="Y42" i="17" s="1"/>
  <c r="T42" i="17"/>
  <c r="O42" i="17"/>
  <c r="K42" i="17"/>
  <c r="M42" i="17" s="1"/>
  <c r="X41" i="17"/>
  <c r="W41" i="17"/>
  <c r="U41" i="17"/>
  <c r="V41" i="17" s="1"/>
  <c r="Y41" i="17" s="1"/>
  <c r="T41" i="17"/>
  <c r="O41" i="17"/>
  <c r="M41" i="17"/>
  <c r="K41" i="17"/>
  <c r="K40" i="17"/>
  <c r="O40" i="17" s="1"/>
  <c r="X38" i="17"/>
  <c r="Y38" i="17" s="1"/>
  <c r="W38" i="17"/>
  <c r="V38" i="17"/>
  <c r="U38" i="17"/>
  <c r="T38" i="17"/>
  <c r="K38" i="17"/>
  <c r="M38" i="17" s="1"/>
  <c r="X37" i="17"/>
  <c r="W37" i="17"/>
  <c r="U37" i="17"/>
  <c r="V37" i="17" s="1"/>
  <c r="Y37" i="17" s="1"/>
  <c r="T37" i="17"/>
  <c r="K37" i="17"/>
  <c r="O37" i="17" s="1"/>
  <c r="X36" i="17"/>
  <c r="W36" i="17"/>
  <c r="V36" i="17"/>
  <c r="Y36" i="17" s="1"/>
  <c r="U36" i="17"/>
  <c r="T36" i="17"/>
  <c r="O36" i="17"/>
  <c r="M36" i="17"/>
  <c r="K36" i="17"/>
  <c r="W35" i="17"/>
  <c r="X35" i="17" s="1"/>
  <c r="U35" i="17"/>
  <c r="V35" i="17" s="1"/>
  <c r="T35" i="17"/>
  <c r="O35" i="17"/>
  <c r="M35" i="17"/>
  <c r="K35" i="17"/>
  <c r="X34" i="17"/>
  <c r="W34" i="17"/>
  <c r="U34" i="17"/>
  <c r="V34" i="17" s="1"/>
  <c r="Y34" i="17" s="1"/>
  <c r="T34" i="17"/>
  <c r="O34" i="17"/>
  <c r="M34" i="17"/>
  <c r="K34" i="17"/>
  <c r="W33" i="17"/>
  <c r="X33" i="17" s="1"/>
  <c r="U33" i="17"/>
  <c r="V33" i="17" s="1"/>
  <c r="T33" i="17"/>
  <c r="K33" i="17"/>
  <c r="O33" i="17" s="1"/>
  <c r="W32" i="17"/>
  <c r="X32" i="17" s="1"/>
  <c r="V32" i="17"/>
  <c r="Y32" i="17" s="1"/>
  <c r="U32" i="17"/>
  <c r="T32" i="17"/>
  <c r="M32" i="17"/>
  <c r="K32" i="17"/>
  <c r="O32" i="17" s="1"/>
  <c r="W31" i="17"/>
  <c r="X31" i="17" s="1"/>
  <c r="Y31" i="17" s="1"/>
  <c r="V31" i="17"/>
  <c r="U31" i="17"/>
  <c r="T31" i="17"/>
  <c r="K31" i="17"/>
  <c r="O31" i="17" s="1"/>
  <c r="X30" i="17"/>
  <c r="Y30" i="17" s="1"/>
  <c r="W30" i="17"/>
  <c r="V30" i="17"/>
  <c r="U30" i="17"/>
  <c r="T30" i="17"/>
  <c r="K30" i="17"/>
  <c r="M30" i="17" s="1"/>
  <c r="X29" i="17"/>
  <c r="W29" i="17"/>
  <c r="U29" i="17"/>
  <c r="V29" i="17" s="1"/>
  <c r="Y29" i="17" s="1"/>
  <c r="T29" i="17"/>
  <c r="K29" i="17"/>
  <c r="M29" i="17" s="1"/>
  <c r="X28" i="17"/>
  <c r="W28" i="17"/>
  <c r="V28" i="17"/>
  <c r="Y28" i="17" s="1"/>
  <c r="U28" i="17"/>
  <c r="T28" i="17"/>
  <c r="O28" i="17"/>
  <c r="M28" i="17"/>
  <c r="K28" i="17"/>
  <c r="W27" i="17"/>
  <c r="X27" i="17" s="1"/>
  <c r="U27" i="17"/>
  <c r="V27" i="17" s="1"/>
  <c r="Y27" i="17" s="1"/>
  <c r="T27" i="17"/>
  <c r="O27" i="17"/>
  <c r="M27" i="17"/>
  <c r="K27" i="17"/>
  <c r="X26" i="17"/>
  <c r="W26" i="17"/>
  <c r="U26" i="17"/>
  <c r="V26" i="17" s="1"/>
  <c r="Y26" i="17" s="1"/>
  <c r="T26" i="17"/>
  <c r="O26" i="17"/>
  <c r="M26" i="17"/>
  <c r="K26" i="17"/>
  <c r="W25" i="17"/>
  <c r="X25" i="17" s="1"/>
  <c r="U25" i="17"/>
  <c r="V25" i="17" s="1"/>
  <c r="Y25" i="17" s="1"/>
  <c r="T25" i="17"/>
  <c r="K25" i="17"/>
  <c r="O25" i="17" s="1"/>
  <c r="W23" i="17"/>
  <c r="X23" i="17" s="1"/>
  <c r="V23" i="17"/>
  <c r="U23" i="17"/>
  <c r="T23" i="17"/>
  <c r="M23" i="17"/>
  <c r="K23" i="17"/>
  <c r="O23" i="17" s="1"/>
  <c r="W22" i="17"/>
  <c r="X22" i="17" s="1"/>
  <c r="Y22" i="17" s="1"/>
  <c r="V22" i="17"/>
  <c r="U22" i="17"/>
  <c r="T22" i="17"/>
  <c r="K22" i="17"/>
  <c r="O22" i="17" s="1"/>
  <c r="X21" i="17"/>
  <c r="Y21" i="17" s="1"/>
  <c r="W21" i="17"/>
  <c r="V21" i="17"/>
  <c r="U21" i="17"/>
  <c r="T21" i="17"/>
  <c r="K21" i="17"/>
  <c r="M21" i="17" s="1"/>
  <c r="X20" i="17"/>
  <c r="W20" i="17"/>
  <c r="U20" i="17"/>
  <c r="V20" i="17" s="1"/>
  <c r="Y20" i="17" s="1"/>
  <c r="T20" i="17"/>
  <c r="K20" i="17"/>
  <c r="M20" i="17" s="1"/>
  <c r="X19" i="17"/>
  <c r="W19" i="17"/>
  <c r="V19" i="17"/>
  <c r="Y19" i="17" s="1"/>
  <c r="U19" i="17"/>
  <c r="T19" i="17"/>
  <c r="O19" i="17"/>
  <c r="M19" i="17"/>
  <c r="K19" i="17"/>
  <c r="W18" i="17"/>
  <c r="X18" i="17" s="1"/>
  <c r="U18" i="17"/>
  <c r="V18" i="17" s="1"/>
  <c r="T18" i="17"/>
  <c r="O18" i="17"/>
  <c r="M18" i="17"/>
  <c r="K18" i="17"/>
  <c r="X16" i="17"/>
  <c r="W16" i="17"/>
  <c r="U16" i="17"/>
  <c r="V16" i="17" s="1"/>
  <c r="Y16" i="17" s="1"/>
  <c r="T16" i="17"/>
  <c r="O16" i="17"/>
  <c r="M16" i="17"/>
  <c r="K16" i="17"/>
  <c r="W15" i="17"/>
  <c r="X15" i="17" s="1"/>
  <c r="U15" i="17"/>
  <c r="V15" i="17" s="1"/>
  <c r="T15" i="17"/>
  <c r="K15" i="17"/>
  <c r="O15" i="17" s="1"/>
  <c r="W14" i="17"/>
  <c r="X14" i="17" s="1"/>
  <c r="V14" i="17"/>
  <c r="Y14" i="17" s="1"/>
  <c r="U14" i="17"/>
  <c r="T14" i="17"/>
  <c r="M14" i="17"/>
  <c r="K14" i="17"/>
  <c r="O14" i="17" s="1"/>
  <c r="W13" i="17"/>
  <c r="W129" i="17" s="1"/>
  <c r="V13" i="17"/>
  <c r="U13" i="17"/>
  <c r="T13" i="17"/>
  <c r="K13" i="17"/>
  <c r="O13" i="17" s="1"/>
  <c r="Y15" i="17" l="1"/>
  <c r="Y23" i="17"/>
  <c r="Y35" i="17"/>
  <c r="Y18" i="17"/>
  <c r="Y33" i="17"/>
  <c r="O87" i="17"/>
  <c r="M87" i="17"/>
  <c r="Y99" i="17"/>
  <c r="Y152" i="17"/>
  <c r="Y157" i="17"/>
  <c r="Y188" i="17"/>
  <c r="Y155" i="17"/>
  <c r="O29" i="17"/>
  <c r="O256" i="17"/>
  <c r="M256" i="17"/>
  <c r="M13" i="17"/>
  <c r="O21" i="17"/>
  <c r="M22" i="17"/>
  <c r="O30" i="17"/>
  <c r="M31" i="17"/>
  <c r="O38" i="17"/>
  <c r="M40" i="17"/>
  <c r="Y70" i="17"/>
  <c r="Y71" i="17"/>
  <c r="M85" i="17"/>
  <c r="Y93" i="17"/>
  <c r="M153" i="17"/>
  <c r="Y187" i="17"/>
  <c r="Y245" i="17"/>
  <c r="O154" i="17"/>
  <c r="M154" i="17"/>
  <c r="M97" i="17"/>
  <c r="O128" i="17"/>
  <c r="M128" i="17"/>
  <c r="O216" i="17"/>
  <c r="M216" i="17"/>
  <c r="M37" i="17"/>
  <c r="Y88" i="17"/>
  <c r="O20" i="17"/>
  <c r="O129" i="17" s="1"/>
  <c r="O69" i="17"/>
  <c r="M69" i="17"/>
  <c r="T129" i="17"/>
  <c r="T130" i="17" s="1"/>
  <c r="M15" i="17"/>
  <c r="M25" i="17"/>
  <c r="M33" i="17"/>
  <c r="M47" i="17"/>
  <c r="O51" i="17"/>
  <c r="M51" i="17"/>
  <c r="Y56" i="17"/>
  <c r="M68" i="17"/>
  <c r="Y75" i="17"/>
  <c r="O78" i="17"/>
  <c r="M78" i="17"/>
  <c r="Y108" i="17"/>
  <c r="Y115" i="17"/>
  <c r="W537" i="17"/>
  <c r="O162" i="17"/>
  <c r="M162" i="17"/>
  <c r="Y171" i="17"/>
  <c r="Y209" i="17"/>
  <c r="U129" i="17"/>
  <c r="Y63" i="17"/>
  <c r="Y79" i="17"/>
  <c r="O106" i="17"/>
  <c r="M106" i="17"/>
  <c r="X537" i="17"/>
  <c r="O142" i="17"/>
  <c r="M142" i="17"/>
  <c r="Y163" i="17"/>
  <c r="M183" i="17"/>
  <c r="O183" i="17"/>
  <c r="O230" i="17"/>
  <c r="M230" i="17"/>
  <c r="Y61" i="17"/>
  <c r="X13" i="17"/>
  <c r="M59" i="17"/>
  <c r="K129" i="17"/>
  <c r="K130" i="17" s="1"/>
  <c r="V129" i="17"/>
  <c r="O60" i="17"/>
  <c r="M60" i="17"/>
  <c r="Y90" i="17"/>
  <c r="O98" i="17"/>
  <c r="M98" i="17"/>
  <c r="Y103" i="17"/>
  <c r="Y107" i="17"/>
  <c r="Y118" i="17"/>
  <c r="S539" i="17"/>
  <c r="Y143" i="17"/>
  <c r="Y144" i="17"/>
  <c r="Y147" i="17"/>
  <c r="Y148" i="17"/>
  <c r="M161" i="17"/>
  <c r="Y196" i="17"/>
  <c r="Y258" i="17"/>
  <c r="Y181" i="17"/>
  <c r="Y190" i="17"/>
  <c r="O217" i="17"/>
  <c r="M217" i="17"/>
  <c r="Y220" i="17"/>
  <c r="K537" i="17"/>
  <c r="K538" i="17" s="1"/>
  <c r="Y195" i="17"/>
  <c r="O202" i="17"/>
  <c r="M202" i="17"/>
  <c r="Y218" i="17"/>
  <c r="O238" i="17"/>
  <c r="M238" i="17"/>
  <c r="O399" i="17"/>
  <c r="M399" i="17"/>
  <c r="O418" i="17"/>
  <c r="M418" i="17"/>
  <c r="M61" i="17"/>
  <c r="M70" i="17"/>
  <c r="M79" i="17"/>
  <c r="M88" i="17"/>
  <c r="M99" i="17"/>
  <c r="M107" i="17"/>
  <c r="M133" i="17"/>
  <c r="M143" i="17"/>
  <c r="M147" i="17"/>
  <c r="M155" i="17"/>
  <c r="M163" i="17"/>
  <c r="O191" i="17"/>
  <c r="O210" i="17"/>
  <c r="M210" i="17"/>
  <c r="Y231" i="17"/>
  <c r="O246" i="17"/>
  <c r="M246" i="17"/>
  <c r="O417" i="17"/>
  <c r="M417" i="17"/>
  <c r="M90" i="17"/>
  <c r="M100" i="17"/>
  <c r="M108" i="17"/>
  <c r="O133" i="17"/>
  <c r="Y184" i="17"/>
  <c r="Y203" i="17"/>
  <c r="Y207" i="17"/>
  <c r="Y211" i="17"/>
  <c r="M229" i="17"/>
  <c r="Y239" i="17"/>
  <c r="Y243" i="17"/>
  <c r="M265" i="17"/>
  <c r="O265" i="17"/>
  <c r="O273" i="17"/>
  <c r="M273" i="17"/>
  <c r="O304" i="17"/>
  <c r="M304" i="17"/>
  <c r="Y360" i="17"/>
  <c r="O180" i="17"/>
  <c r="M180" i="17"/>
  <c r="O196" i="17"/>
  <c r="M196" i="17"/>
  <c r="Y198" i="17"/>
  <c r="Y222" i="17"/>
  <c r="Y234" i="17"/>
  <c r="Y247" i="17"/>
  <c r="Y251" i="17"/>
  <c r="O303" i="17"/>
  <c r="M303" i="17"/>
  <c r="O332" i="17"/>
  <c r="M332" i="17"/>
  <c r="U537" i="17"/>
  <c r="M150" i="17"/>
  <c r="O188" i="17"/>
  <c r="M188" i="17"/>
  <c r="Y210" i="17"/>
  <c r="M258" i="17"/>
  <c r="O258" i="17"/>
  <c r="O331" i="17"/>
  <c r="M331" i="17"/>
  <c r="O358" i="17"/>
  <c r="M358" i="17"/>
  <c r="V133" i="17"/>
  <c r="M179" i="17"/>
  <c r="Y250" i="17"/>
  <c r="O275" i="17"/>
  <c r="M275" i="17"/>
  <c r="M357" i="17"/>
  <c r="Y276" i="17"/>
  <c r="Y290" i="17"/>
  <c r="Y296" i="17"/>
  <c r="O300" i="17"/>
  <c r="M300" i="17"/>
  <c r="Y306" i="17"/>
  <c r="Y334" i="17"/>
  <c r="Y359" i="17"/>
  <c r="O365" i="17"/>
  <c r="M365" i="17"/>
  <c r="Y367" i="17"/>
  <c r="O398" i="17"/>
  <c r="M398" i="17"/>
  <c r="Y410" i="17"/>
  <c r="Y433" i="17"/>
  <c r="Y437" i="17"/>
  <c r="Y441" i="17"/>
  <c r="Y267" i="17"/>
  <c r="Y333" i="17"/>
  <c r="O415" i="17"/>
  <c r="M415" i="17"/>
  <c r="M204" i="17"/>
  <c r="S537" i="17"/>
  <c r="M211" i="17"/>
  <c r="M220" i="17"/>
  <c r="T224" i="17"/>
  <c r="T537" i="17" s="1"/>
  <c r="M232" i="17"/>
  <c r="M240" i="17"/>
  <c r="M248" i="17"/>
  <c r="O271" i="17"/>
  <c r="Y281" i="17"/>
  <c r="O292" i="17"/>
  <c r="M292" i="17"/>
  <c r="Y301" i="17"/>
  <c r="O389" i="17"/>
  <c r="M389" i="17"/>
  <c r="Y266" i="17"/>
  <c r="O269" i="17"/>
  <c r="O320" i="17"/>
  <c r="M320" i="17"/>
  <c r="Y324" i="17"/>
  <c r="Y338" i="17"/>
  <c r="Y362" i="17"/>
  <c r="Y381" i="17"/>
  <c r="Y272" i="17"/>
  <c r="O283" i="17"/>
  <c r="M283" i="17"/>
  <c r="Y293" i="17"/>
  <c r="M319" i="17"/>
  <c r="Y384" i="17"/>
  <c r="O396" i="17"/>
  <c r="M396" i="17"/>
  <c r="M282" i="17"/>
  <c r="Y286" i="17"/>
  <c r="Y302" i="17"/>
  <c r="Y308" i="17"/>
  <c r="O312" i="17"/>
  <c r="M312" i="17"/>
  <c r="Y330" i="17"/>
  <c r="Y336" i="17"/>
  <c r="O340" i="17"/>
  <c r="M340" i="17"/>
  <c r="O352" i="17"/>
  <c r="M352" i="17"/>
  <c r="Y378" i="17"/>
  <c r="O400" i="17"/>
  <c r="M400" i="17"/>
  <c r="Y425" i="17"/>
  <c r="Y456" i="17"/>
  <c r="Y404" i="17"/>
  <c r="Y432" i="17"/>
  <c r="Y436" i="17"/>
  <c r="Y503" i="17"/>
  <c r="M360" i="17"/>
  <c r="M367" i="17"/>
  <c r="T380" i="17"/>
  <c r="M383" i="17"/>
  <c r="O384" i="17"/>
  <c r="O386" i="17"/>
  <c r="O408" i="17"/>
  <c r="M408" i="17"/>
  <c r="Y422" i="17"/>
  <c r="Y507" i="17"/>
  <c r="M406" i="17"/>
  <c r="M407" i="17"/>
  <c r="Y412" i="17"/>
  <c r="Y434" i="17"/>
  <c r="Y438" i="17"/>
  <c r="Y442" i="17"/>
  <c r="Y446" i="17"/>
  <c r="Y472" i="17"/>
  <c r="Y387" i="17"/>
  <c r="Y393" i="17"/>
  <c r="Y461" i="17"/>
  <c r="Y464" i="17"/>
  <c r="Y499" i="17"/>
  <c r="O527" i="17"/>
  <c r="M527" i="17"/>
  <c r="Y529" i="17"/>
  <c r="Y528" i="17"/>
  <c r="O536" i="17"/>
  <c r="M536" i="17"/>
  <c r="M535" i="17"/>
  <c r="M529" i="17"/>
  <c r="M531" i="17"/>
  <c r="T538" i="17" l="1"/>
  <c r="T539" i="17" s="1"/>
  <c r="V537" i="17"/>
  <c r="V539" i="17" s="1"/>
  <c r="Y133" i="17"/>
  <c r="Y537" i="17" s="1"/>
  <c r="O537" i="17"/>
  <c r="M537" i="17"/>
  <c r="X129" i="17"/>
  <c r="X539" i="17" s="1"/>
  <c r="Y13" i="17"/>
  <c r="Y129" i="17" s="1"/>
  <c r="Y539" i="17" s="1"/>
  <c r="M129" i="17"/>
  <c r="K107" i="16" l="1"/>
  <c r="K100" i="16"/>
  <c r="K99" i="16" s="1"/>
  <c r="K97" i="16"/>
  <c r="K94" i="16"/>
  <c r="K86" i="16"/>
  <c r="K71" i="16"/>
  <c r="K69" i="16"/>
  <c r="K67" i="16"/>
  <c r="K58" i="16"/>
  <c r="K54" i="16" s="1"/>
  <c r="K49" i="16"/>
  <c r="K35" i="16"/>
  <c r="K30" i="16"/>
  <c r="K20" i="16" s="1"/>
  <c r="K28" i="16"/>
  <c r="K27" i="16"/>
  <c r="K26" i="16"/>
  <c r="K12" i="16"/>
  <c r="K109" i="16" l="1"/>
</calcChain>
</file>

<file path=xl/sharedStrings.xml><?xml version="1.0" encoding="utf-8"?>
<sst xmlns="http://schemas.openxmlformats.org/spreadsheetml/2006/main" count="2879" uniqueCount="798">
  <si>
    <t>Pontificia Universidad Javeriana</t>
  </si>
  <si>
    <t>Incremento en valores de matrícula y demás derechos pecuniarios - Anexo Sede Central</t>
  </si>
  <si>
    <t>Contenido</t>
  </si>
  <si>
    <t>Volver al menú</t>
  </si>
  <si>
    <t>PONTIFICIA UNIVERSIDAD JAVERIANA</t>
  </si>
  <si>
    <t>PROGRAMA</t>
  </si>
  <si>
    <t>% Incremento</t>
  </si>
  <si>
    <t>% Segunda Fecha de Pago</t>
  </si>
  <si>
    <t xml:space="preserve">Valor Segunda Fecha de Pago </t>
  </si>
  <si>
    <t>% Tercera Fecha de Pago</t>
  </si>
  <si>
    <t xml:space="preserve">Valor Tercera Fecha de Pago </t>
  </si>
  <si>
    <t>Mayor (Menor) valor Primer Periodo</t>
  </si>
  <si>
    <t>Mayor (Menor) valor Tercer Periodo</t>
  </si>
  <si>
    <t>Total mayor (menor) valor al IPC</t>
  </si>
  <si>
    <t>DISEÑO INDUSTRIAL</t>
  </si>
  <si>
    <t>BACTERIOLOGÍA</t>
  </si>
  <si>
    <t xml:space="preserve">CIENCIA DE LOS DATOS </t>
  </si>
  <si>
    <t>QUÍMICA FARMACÉUTICA</t>
  </si>
  <si>
    <t>BIOLOGÍA</t>
  </si>
  <si>
    <t>NUTRICIÓN Y DIETÉTICA</t>
  </si>
  <si>
    <t>MICROBIOLOGÍA INDUSTRIAL</t>
  </si>
  <si>
    <t>MATEMÁTICAS</t>
  </si>
  <si>
    <t>ECONOMÍA</t>
  </si>
  <si>
    <t>FINANZAS</t>
  </si>
  <si>
    <t>COMUNICACIÓN SOCIAL</t>
  </si>
  <si>
    <t>LICENCIATURA EN LENGUAS MODERNAS CON ÉNFASIS EN INGLÉS Y FRANCÉS</t>
  </si>
  <si>
    <t>CIENCIA DE LA INFORMACIÓN, BIBLIOTECOLOGÍA Y ARCHIVÍSTICA</t>
  </si>
  <si>
    <t>ENFERMERÍA</t>
  </si>
  <si>
    <t>ESTUDIOS MUSICALES</t>
  </si>
  <si>
    <t>ARTES VISUALES</t>
  </si>
  <si>
    <t>ARTES ESCÉNICAS</t>
  </si>
  <si>
    <t>HISTORIA</t>
  </si>
  <si>
    <t>ESTUDIOS LITERARIOS</t>
  </si>
  <si>
    <t>ANTROPOLOGÍA</t>
  </si>
  <si>
    <t>SOCIOLOGÍA</t>
  </si>
  <si>
    <t>LICENCIATURA EN FILOSOFÍA</t>
  </si>
  <si>
    <t>FILOSOFÍA</t>
  </si>
  <si>
    <t>BIOINGENIERÍA</t>
  </si>
  <si>
    <t>INGENIERÍA MECÁNICA</t>
  </si>
  <si>
    <t>INGENIERÍA MECATRÓNICA</t>
  </si>
  <si>
    <t>INGENIERÍA EN REDES Y TELECOMUNICACIONES</t>
  </si>
  <si>
    <t>INGENIERÍA CIVIL</t>
  </si>
  <si>
    <t>INGENIERÍA ELECTRÓNICA</t>
  </si>
  <si>
    <t>INGENIERÍA INDUSTRIAL</t>
  </si>
  <si>
    <t>INGENIERÍA DE SISTEMAS</t>
  </si>
  <si>
    <t>PSICOLOGÍA</t>
  </si>
  <si>
    <t>ODONTOLOGIA</t>
  </si>
  <si>
    <t>CIENCIAS POLÍTICAS Y RELACIONES INTERNACIONALES</t>
  </si>
  <si>
    <t>CIENCIA POLÍTICA</t>
  </si>
  <si>
    <t>RELACIONES INTERNACIONALES</t>
  </si>
  <si>
    <t>ECOLOGÍA</t>
  </si>
  <si>
    <t>TEOLOGÍA</t>
  </si>
  <si>
    <t>LICENCIATURA EN TEOLOGÍA</t>
  </si>
  <si>
    <t>LICENCIATURA EN TEOLOGÍA EXTENSIÓN TUNJA</t>
  </si>
  <si>
    <t>FACULTAD DE EDUCACIÓN</t>
  </si>
  <si>
    <t>LICENCIATURA EN EDUCACIÓN INFANTIL</t>
  </si>
  <si>
    <t>LICENCIATURA EN CIENCIAS NATURALES Y EDUCACIÓN AMBIENTAL</t>
  </si>
  <si>
    <t>LICENCIATURA EN LITERATURA Y LENGUA CASTELLANA</t>
  </si>
  <si>
    <t>LICENCIATURA EN EDUCACIÓN FÍSICA</t>
  </si>
  <si>
    <t>LICENCIATURA EN EDUCACIÓN BÁSICA CON ÉNFASIS EN HUMANIDADES Y LENGUA CASTELLANA</t>
  </si>
  <si>
    <t>TOTAL PREGRADO</t>
  </si>
  <si>
    <t>% PROMEDIO DE INCREMENTO DE MATRÍCULAS PREGRADO</t>
  </si>
  <si>
    <t>POSGRADO</t>
  </si>
  <si>
    <t>ESPECIALIZACIÓN EN DISEÑO Y GERENCIA DE PRODUCTO PARA LA EXPORTACIÓN</t>
  </si>
  <si>
    <t>MAESTRÍA EN DISEÑO PARA LA INNOVACIÓN DE PRODUCTOS Y SERVICIOS</t>
  </si>
  <si>
    <t>MAESTRÍA EN PAISAJES ARTIFICIALES</t>
  </si>
  <si>
    <t>MAESTRÍA EN PLANEACIÓN URBANA Y REGIONAL</t>
  </si>
  <si>
    <t>DOCTORADO EN CIENCIAS BIOLÓGICAS</t>
  </si>
  <si>
    <t>DOCTORADO EN CIENCIA Y TECNOLOGÍA DE MATERIALES</t>
  </si>
  <si>
    <t>ESPECIALIZACIÓN EN ANÁLISIS QUÍMICO INSTRUMENTAL</t>
  </si>
  <si>
    <t>ESPECIALIZACIÓN EN HEMATOLOGÍA EN EL LABORATORIO CLÍNICO Y MANEJO DEL BANCO DE SANGRE</t>
  </si>
  <si>
    <t>ESPECIALIZACIÓN EN MICROBIOLOGÍA MÉDICA</t>
  </si>
  <si>
    <t>MAESTRÍA EN CIENCIAS BIOLÓGICAS</t>
  </si>
  <si>
    <t>MAESTRÍA EN CIENCIAS DEL LABORATORIO CLÍNICO</t>
  </si>
  <si>
    <t>MAESTRÍA EN FÍSICA MÉDICA</t>
  </si>
  <si>
    <t>MAESTRÍA EN RESTAURACIÓN ECOLÓGICA</t>
  </si>
  <si>
    <t>MAESTRÍA EN MATEMÁTICAS</t>
  </si>
  <si>
    <t xml:space="preserve">DOCTORADO EN ECONOMÍA </t>
  </si>
  <si>
    <t>ESPECIALIZACIÓN EN ADMINISTRACIÓN DE SALUD</t>
  </si>
  <si>
    <t>ESPECIALIZACIÓN EN ASEGURAMIENTO Y CONTROL INTERNO</t>
  </si>
  <si>
    <t>ESPECIALIZACIÓN EN ASEGURAMIENTO Y CONTROL INTERNO - BUCARAMANGA</t>
  </si>
  <si>
    <t>ESPECIALIZACIÓN EN CONTABILIDAD FINANCIERA INTERNACIONAL - BARRANQUILLA</t>
  </si>
  <si>
    <t>ESPECIALIZACIÓN EN CONTABILIDAD FINANCIERA INTERNACIONAL - BOGOTA</t>
  </si>
  <si>
    <t>ESPECIALIZACIÓN EN CONTABILIDAD FINANCIERA INTERNACIONAL - BUCARAMANGA</t>
  </si>
  <si>
    <t>ESPECIALIZACIÓN EN CONTABILIDAD GERENCIAL</t>
  </si>
  <si>
    <t>ESPECIALIZACIÓN EN ECONOMÍA PARA NO ECONOMISTAS</t>
  </si>
  <si>
    <t>ESPECIALIZACIÓN EN GERENCIA DE LA CALIDAD DE LOS SERVICIOS DE SALUD</t>
  </si>
  <si>
    <t>ESPECIALIZACIÓN EN GERENCIA FINANCIERA</t>
  </si>
  <si>
    <t xml:space="preserve">ESPECIALIZACIÓN EN GERENCIA HOSPITALARIA </t>
  </si>
  <si>
    <t>ESPECIALIZACIÓN EN GERENCIA INTERNACIONAL</t>
  </si>
  <si>
    <t>ESPECIALIZACIÓN EN REVISORÍA FISCAL</t>
  </si>
  <si>
    <t>MAESTRÍA EN ADMINISTRACIÓN DE SALUD</t>
  </si>
  <si>
    <t>MAESTRÍA EN BANCA Y FINANZAS</t>
  </si>
  <si>
    <t>MAESTRÍA EN ESTRATEGIA, INNOVACIÓN Y COMPETITIVIDAD</t>
  </si>
  <si>
    <t>MAESTRÍA EN ECONOMÍA DE LA SALUD</t>
  </si>
  <si>
    <t>DOCTORADO EN ESTUDIOS AMBIENTALES Y RURALES</t>
  </si>
  <si>
    <t>ESPECIALIZACIÓN EN GESTIÓN DE EMPRESAS DE LA ECONOMÍA SOCIAL Y SOLIDARIA</t>
  </si>
  <si>
    <t>MAESTRÍA EN CONSERVACIÓN Y USO DE BIODIVERSIDAD</t>
  </si>
  <si>
    <t>MAESTRÍA EN DESARROLLO RURAL</t>
  </si>
  <si>
    <t>MAESTRÍA EN GESTIÓN AMBIENTAL PARA DESARROLLO SOSTENIBLE</t>
  </si>
  <si>
    <t>DOCTORADO EN COMUNICACIÓN, LENGUAJES E INFORMACIÓN</t>
  </si>
  <si>
    <t>ESPECIALIZACIÓN EN COMUNICACIÓN ORGANIZACIONAL</t>
  </si>
  <si>
    <t>ESPECIALIZACIÓN EN TELEVISIÓN EXPANDIDA Y TRANSMEDIA</t>
  </si>
  <si>
    <t>MAESTRÍA EN ARCHIVÍSTICA HISTÓRICA Y MEMORIA</t>
  </si>
  <si>
    <t>MAESTRÍA EN ARCHIVÍSTICA HISTÓRICA Y MEMORIA - EXTENSIÓN CALI</t>
  </si>
  <si>
    <t>MAESTRIA PERIODISMO CIENTIFICO</t>
  </si>
  <si>
    <t>DOCTORADO EN CIENCIAS JURÍDICAS</t>
  </si>
  <si>
    <t>ESPECIALIZACIÓN EN DERECHO COMERCIAL</t>
  </si>
  <si>
    <t>ESPECIALIZACIÓN EN DERECHO DE FAMILIA</t>
  </si>
  <si>
    <t>ESPECIALIZACIÓN EN DERECHO DE LA COMPETENCIA Y DEL LIBRE COMERCIO</t>
  </si>
  <si>
    <t>ESPECIALIZACIÓN EN DERECHO DE LA COMPETENCIA - CALI</t>
  </si>
  <si>
    <t>ESPECIALIZACIÓN EN DERECHO DE LA SEGURIDAD SOCIAL</t>
  </si>
  <si>
    <t>ESPECIALIZACIÓN EN DERECHO DE SEGUROS</t>
  </si>
  <si>
    <t>ESPECIALIZACIÓN EN DERECHO DE SOCIEDADES</t>
  </si>
  <si>
    <t>ESPECIALIZACIÓN EN DERECHO FINANCIERO Y MERCADO DE VALORES</t>
  </si>
  <si>
    <t>ESPECIALIZACIÓN EN DERECHO LABORAL</t>
  </si>
  <si>
    <t>ESPECIALIZACIÓN EN DERECHO MÉDICO</t>
  </si>
  <si>
    <t>ESPECIALIZACIÓN EN DERECHO SUSTANTIVO Y CONTENCIOSO CONSTITUCIONAL</t>
  </si>
  <si>
    <t>ESPECIALIZACIÓN EN DERECHO TRIBUTARIO</t>
  </si>
  <si>
    <t>ESPECIALIZACIÓN EN DERECHO URBANÍSTICO</t>
  </si>
  <si>
    <t>ESPECIALIZACIÓN EN DERECHO URBANÍSTICO - BUCARAMANGA</t>
  </si>
  <si>
    <t>MAESTRÍA EN DERECHO ADMINISTRATIVO</t>
  </si>
  <si>
    <t>MAESTRÍA EN DERECHO CONSTITUCIONAL</t>
  </si>
  <si>
    <t>MAESTRÍA EN DERECHO DE SEGUROS</t>
  </si>
  <si>
    <t>MAESTRÍA EN DERECHO LABORAL Y DE LA SEGURIDAD SOCIAL</t>
  </si>
  <si>
    <t>MAESTRÍA EN DERECHO ECONÓMICO</t>
  </si>
  <si>
    <t>ESPECIALIZACIÓN EN ENFERMERÍA EN CUIDADO CRÍTICO</t>
  </si>
  <si>
    <t>ESPECIALIZACIÓN EN ENFERMERÍA PEDIÁTRICA</t>
  </si>
  <si>
    <t>MAESTRÍA EN CUIDADO DE ENFERMERÍA AL ADULTO MAYOR</t>
  </si>
  <si>
    <t>MAESTRÍA EN ENFERMERÍA EN CUIDADO PALIATIVO</t>
  </si>
  <si>
    <t>MAESTRÍA EN ENFERMERÍA ONCOLÓGICA</t>
  </si>
  <si>
    <t>MAESTRÍA EN CREACIÓN AUDIOVISUAL</t>
  </si>
  <si>
    <t>MAESTRÍA EN MÚSICA</t>
  </si>
  <si>
    <t>DOCTORADO EN CIENCIAS SOCIALES Y HUMANAS</t>
  </si>
  <si>
    <t>MAESTRÍA EN ESTUDIOS CULTURALES</t>
  </si>
  <si>
    <t>MAESTRÍA EN HISTORIA</t>
  </si>
  <si>
    <t>MAESTRÍA EN LITERATURA</t>
  </si>
  <si>
    <t>MAESTRÍA ESTUDIOS AFROCOLOMBIANOS - CARTAGENA</t>
  </si>
  <si>
    <t>MAESTRÍA ESTUDIOS AFROCOLOMBIANOS - BOGOTÁ</t>
  </si>
  <si>
    <t>MAESTRÍA EN ESTUDIOS CULTURALES LATINOAMERICANOS - Virtual</t>
  </si>
  <si>
    <t>MAESTRÍA EN FILOSOFÍA</t>
  </si>
  <si>
    <t>MAESTRÍA EN BIOÉTICA</t>
  </si>
  <si>
    <t>DOCTORADO EN INGENIERÍA</t>
  </si>
  <si>
    <t>ESPECIALIZACIÓN EN ARQUITECTURA EMPRESARIAL DE SOFTWARE</t>
  </si>
  <si>
    <t>ESPECIALIZACIÓN EN GEOTECNIA VIAL Y PAVIMENTOS</t>
  </si>
  <si>
    <t>ESPECIALIZACIÓN EN GERENCIA DE CONSTRUCCIONES</t>
  </si>
  <si>
    <t>ESPECIALIZACIÓN EN INGENIERÍA DE OPERACIONES EN MANUFACTURA Y SERVICIOS</t>
  </si>
  <si>
    <t>ESPECIALIZACIÓN EN SISTEMAS GERENCIALES DE INGENIERÍA</t>
  </si>
  <si>
    <t>ESPECIALIZACIÓN EN TECNOLOGÍA DE LA CONSTRUCCIÓN EN EDIFICACIONES</t>
  </si>
  <si>
    <t>ESPECIALIZACIÓN EN GERENCIA DE PROYECTOS Y TECNOLOGÍAS DE LA INFORMACIÓN</t>
  </si>
  <si>
    <t>MAESTRÍA EN ANALITICA PARA LA INTELIGENCIA DE LOS NEGOCIOS</t>
  </si>
  <si>
    <t>MAESTRÍA EN BIOINGENIERÍA</t>
  </si>
  <si>
    <t>MAESTRÍA EN HIDROSISTEMAS</t>
  </si>
  <si>
    <t>MAESTRÍA EN INGENIERÍA CIVIL</t>
  </si>
  <si>
    <t>MAESTRÍA EN INGENIERÍA DEL INTERNET DE LAS COSAS</t>
  </si>
  <si>
    <t>MAESTRÍA EN INGENIERÍA DE SISTEMAS Y COMPUTACIÓN</t>
  </si>
  <si>
    <t>MAESTRÍA EN INGENIERÍA ELECTRÓNICA</t>
  </si>
  <si>
    <t>MAESTRÍA EN LOGÍSTICA Y TRANSPORTE</t>
  </si>
  <si>
    <t>MAESTRÍA EN INTELIGENCIA ARTIFICIAL</t>
  </si>
  <si>
    <t>MAESTRÍA EN SEGURIDAD DIGITAL</t>
  </si>
  <si>
    <t>MAESTRÍA EN ENERGÍA Y SOSTENIBILIDAD</t>
  </si>
  <si>
    <t>MAESTRÍA EN INGENIERÍA INDUSTRIAL</t>
  </si>
  <si>
    <t>DOCTORADO EN NEUROCIENCIAS</t>
  </si>
  <si>
    <t>DOCTORADO EN EPIDEMIOLOGíA CLÍNICA</t>
  </si>
  <si>
    <t>ESPECIALIZACIÓN EN INFECTOLOGÍA</t>
  </si>
  <si>
    <t>ESPECIALIZACIÓN EN ANESTESIOLOGÍA</t>
  </si>
  <si>
    <t>ESPECIALIZACIÓN EN CARDIOLOGÍA</t>
  </si>
  <si>
    <t>ESPECIALIZACIÓN EN CIRUGÍA CARDIOVASCULAR</t>
  </si>
  <si>
    <t>ESPECIALIZACIÓN EN CIRUGÍA ONCOLÓGICA</t>
  </si>
  <si>
    <t>ESPECIALIZACIÓN EN ENDOCRINOLOGÍA</t>
  </si>
  <si>
    <t>ESPECIALIZACIÓN EN GENÉTICA MÉDICA</t>
  </si>
  <si>
    <t>ESPECIALIZACIÓN EN GINECOLOGÍA Y OBSTETRICIA</t>
  </si>
  <si>
    <t>ESPECIALIZACIÓN EN CARDIOLOGÍA INTERVENCIONISTA Y HEMODINAMIA</t>
  </si>
  <si>
    <t xml:space="preserve">ESPECIALIZACIÓN EN MEDICINA DEL DOLOR Y CUIDADOS PALIATIVOS </t>
  </si>
  <si>
    <t>ESPECIALIZACIÓN EN NEFROLOGÍA</t>
  </si>
  <si>
    <t>ESPECIALIZACIÓN EN NEUMOLOGÍA</t>
  </si>
  <si>
    <t>ESPECIALIZACIÓN EN NEUROCIRUGÍA</t>
  </si>
  <si>
    <t>ESPECIALIZACIÓN EN NEUROLOGÍA</t>
  </si>
  <si>
    <t>ESPECIALIZACIÓN EN OFTALMOLOGÍA</t>
  </si>
  <si>
    <t>ESPECIALIZACIÓN EN ORTOPEDIA y TRAUMATOLOGÍA PEDIÁTRICA</t>
  </si>
  <si>
    <t>ESPECIALIZACIÓN EN ORTOPEDIA Y TRAUMATOLOGÍA</t>
  </si>
  <si>
    <t>ESPECIALIZACIÓN EN REUMATOLOGÍA</t>
  </si>
  <si>
    <t>ESPECIALIZACIÓN EN UROLOGÍA</t>
  </si>
  <si>
    <t>ESPECIALIZACIÓN EN NEONATOLOGÍA</t>
  </si>
  <si>
    <t>MAESTRÍA EN BIOESTADÍSTICA</t>
  </si>
  <si>
    <t>MAESTRÍA EN EPIDEMIOLOGíA CLÍNICA EXTENSIÓN CALI</t>
  </si>
  <si>
    <t>ESPECIALIZACIÓN EN CIRUGÍA DE MANO</t>
  </si>
  <si>
    <t>ESPECIALIZACIÓN EN DERMATOLOGÍA</t>
  </si>
  <si>
    <t>ESPECIALIZACIÓN EN MASTOLOGÍA</t>
  </si>
  <si>
    <t>MAESTRÍA EN ABORDAJES PSICOSOCIALES PARA LA CONSTRUCCIÓN DE CULTURAS DE PAZ</t>
  </si>
  <si>
    <t>MAESTRÍA EN PSICOLOGÍA CLÍNICA</t>
  </si>
  <si>
    <t>DOCTORADO EN PSICOLOGÍA</t>
  </si>
  <si>
    <t>ESPECIALIZACIÓN EN CIRUGÍA MAXILOFACIAL</t>
  </si>
  <si>
    <t>ESPECIALIZACIÓN EN ENDODONCIA</t>
  </si>
  <si>
    <t>ESPECIALIZACIÓN EN ODONTOPEDIATRIA</t>
  </si>
  <si>
    <t>ESPECIALIZACIÓN EN ORTODONCIA</t>
  </si>
  <si>
    <t>ESPECIALIZACIÓN EN PATOLOGÍA Y CIRUGÍA BUCAL</t>
  </si>
  <si>
    <t>ESPECIALIZACIÓN EN PERIODONCIA</t>
  </si>
  <si>
    <t>ESPECIALIZACIÓN EN REHABILITACIÓN ORAL</t>
  </si>
  <si>
    <t>MAESTRÍA EN DERECHO CANÓNICO</t>
  </si>
  <si>
    <t>ESPECIALIZACIÓN EN GOBIERNO Y GESTIÓN PÚBLICA TERRITORIALES</t>
  </si>
  <si>
    <t>ESPECIALIZACIÓN EN GOBIERNO Y GESTIÓN PÚBLICA TERRITORIALES - BARRANQUILLA</t>
  </si>
  <si>
    <t>ESPECIALIZACIÓN EN OPINIÓN PÚBLICA Y MERCADEO POLÍTICO</t>
  </si>
  <si>
    <t>ESPECIALIZACIÓN EN RESOLUCIÓN DE CONFLICTOS</t>
  </si>
  <si>
    <t>MAESTRÍA EN ESTUDIOS DE PAZ Y RESOLUCIÓN DE CONFLICTOS</t>
  </si>
  <si>
    <t>MAESTRIA EN ESTUDIOS CONTEMPORÁNEOS DE AMÉRICA LATINA</t>
  </si>
  <si>
    <t>MAESTRÍA EN ESTUDIOS POLÍTICOS</t>
  </si>
  <si>
    <t>MAESTRÍA EN GOBIERNO DEL TERRITORIO Y GESTIÓN PÚBLICA</t>
  </si>
  <si>
    <t>MAESTRÍA EN POLÍTICA SOCIAL</t>
  </si>
  <si>
    <t>MAESTRÍA EN ESTUDIOS INTERNACIONALES</t>
  </si>
  <si>
    <t>MAESTRÍA EN TEOLOGÍA</t>
  </si>
  <si>
    <t>DOCTORADO EN TEOLOGÍA</t>
  </si>
  <si>
    <t>MAESTRÍA EN EDUCACIÓN</t>
  </si>
  <si>
    <t>ESPECIALIZACIÓN EN LIDERAZGO PARA LA GESTIÓN SOCIAL</t>
  </si>
  <si>
    <t>MAESTRÍA EN EDUCACIÓN PARA LA INNOVACIÓN Y LAS CIUDADANÍAS</t>
  </si>
  <si>
    <t>MAESTRÍA EN SALUD MENTAL ESCOLAR</t>
  </si>
  <si>
    <t>INSTITUTO PENSAR</t>
  </si>
  <si>
    <t>MAESTRÍA EN ESTUDIOS CRÍTICOS DE LAS MIGRACIONES CONTEMPORÁNEAS - VIRTUAL</t>
  </si>
  <si>
    <t>MAESTRÍA EN SALUD PÚBLICA</t>
  </si>
  <si>
    <t>TOTAL POSGRADO</t>
  </si>
  <si>
    <t>% PROMEDIO DE INCREMENTO DE MATRÍCULAS POSGRADO</t>
  </si>
  <si>
    <t>TOTAL PONTIFICIA UNIVERSIDAD JAVERIANA</t>
  </si>
  <si>
    <t>% PROMEDIO DE INCREMENTO DE MATRÍCULAS PUJ</t>
  </si>
  <si>
    <t>Fuente: Dirección Financiera – Vicerrectoría Administrativa, Pontificia Universidad Javeriana - Sede Central.</t>
  </si>
  <si>
    <t>Nota: Hay estudiantes que pagan media matrícula, de múltiple programa, con becas, descuentos y posibles devoluciones, el  ingreso total estimado por matrículas para cada periodo no es igual a la multiplicación del número de estudiantes estimado por el valor de la matrícula.</t>
  </si>
  <si>
    <t>CONCEPTO</t>
  </si>
  <si>
    <t>Derechos de Inscripción Pregrado y Posgrado</t>
  </si>
  <si>
    <t xml:space="preserve">Carné (duplicado) </t>
  </si>
  <si>
    <t>Certificación de planes de estudio y programas de asignaturas</t>
  </si>
  <si>
    <t>Certificaciones, constancias y copias actas de grado</t>
  </si>
  <si>
    <t>Evaluación supletoria</t>
  </si>
  <si>
    <t>Validación de asignaturas</t>
  </si>
  <si>
    <t>Preparatorio (repetición de examen o primer examen preparatorio de estudiante que incumplió)</t>
  </si>
  <si>
    <t>Examen de Clasificación en lengua extranjera por segunda vez</t>
  </si>
  <si>
    <t>Derechos de grado</t>
  </si>
  <si>
    <t>Diploma de grado (original o copia) en español o en latín</t>
  </si>
  <si>
    <t>Traducción de diplomas del latín</t>
  </si>
  <si>
    <t>COSTOS ESPECÍFICOS POR PROGRAMA O FACULTAD</t>
  </si>
  <si>
    <t>Facultad de Ciencias Económicas</t>
  </si>
  <si>
    <t>Derechos de Inscripción Maestría en Administración - MADME</t>
  </si>
  <si>
    <t>Derechos de Inscripción Maestría en Administración - MADMI</t>
  </si>
  <si>
    <t>Instituto de Bioética</t>
  </si>
  <si>
    <t>Servicio de cursos especiales (tutoriales) para estudiantes de la Universidad</t>
  </si>
  <si>
    <t>Facultad de Filosofía</t>
  </si>
  <si>
    <t>Derechos de grado - Seminaristas Venezuela</t>
  </si>
  <si>
    <t>Facultad de Medicina - Posgrado</t>
  </si>
  <si>
    <t>Derechos de Inscripción Premédico</t>
  </si>
  <si>
    <t>Facultad de Odontología</t>
  </si>
  <si>
    <t>Derechos de Inscripción Técnico Laboral en Auxiliar en Odontologia</t>
  </si>
  <si>
    <t>Derechos de grado - Auxiliar de Higiene Oral o Auxiliar de Consultorio</t>
  </si>
  <si>
    <t>Diploma de grado (original o copia) en español o en latín - Auxiliar de Higiene Oral o Auxiliar de Consultorio</t>
  </si>
  <si>
    <t>Facultad de Teología</t>
  </si>
  <si>
    <t>PROGRAMA DE LICENCIATURA EN CIENCIAS RELIGIOSAS - VIRTUAL</t>
  </si>
  <si>
    <t xml:space="preserve">Derechos de grados </t>
  </si>
  <si>
    <t>INFORMACIÓN POR PROYECTOS</t>
  </si>
  <si>
    <t>SEDE CENTRAL (BOGOTÁ – CODIFICACIÓN SNIES 1701)</t>
  </si>
  <si>
    <r>
      <rPr>
        <b/>
        <sz val="11"/>
        <color theme="1"/>
        <rFont val="Calibri"/>
        <family val="2"/>
        <scheme val="minor"/>
      </rPr>
      <t>Nota:</t>
    </r>
    <r>
      <rPr>
        <sz val="11"/>
        <color theme="1"/>
        <rFont val="Calibri"/>
        <family val="2"/>
        <scheme val="minor"/>
      </rPr>
      <t xml:space="preserve"> Debido a que en el presupuesto de la Universidad se aplica el principio de unidad de caja, no es posible presentar discriminado el monto de la inversión según la fuente de los recursos. </t>
    </r>
  </si>
  <si>
    <t xml:space="preserve">La numeración de las categorías de los proyectos de inversión corresponde a la registrada en la plantilla SNIES para tal fin.  </t>
  </si>
  <si>
    <t>Fuente de los recursos</t>
  </si>
  <si>
    <t xml:space="preserve">Código Línea de inversión </t>
  </si>
  <si>
    <t>Proyecto</t>
  </si>
  <si>
    <t>Fecha de inicio del proyecto</t>
  </si>
  <si>
    <t>Fecha de finalización del proyecto</t>
  </si>
  <si>
    <t>Recursos propios</t>
  </si>
  <si>
    <t>Créditos nuevos</t>
  </si>
  <si>
    <t xml:space="preserve">Ingresos adicionales </t>
  </si>
  <si>
    <t xml:space="preserve">Otras fuentes </t>
  </si>
  <si>
    <t>Valor total del proyecto para 2024 (millones de pesos)</t>
  </si>
  <si>
    <t>Actividades de incidencia social e impacto regional</t>
  </si>
  <si>
    <t xml:space="preserve">1.1. </t>
  </si>
  <si>
    <t xml:space="preserve">Desarrollo de proyectos de presupuesto social, específicamente los que aportan al proceso de regionalización de la Compañía de Jesús para la consolidación de procesos formativos de comunidades en condición de vulnerabilidad y para el desarrollo y consolidación de la paz. </t>
  </si>
  <si>
    <t>x</t>
  </si>
  <si>
    <t>1.2.</t>
  </si>
  <si>
    <t xml:space="preserve">Coordinación y fortalecimiento de la presencia de la PUJ en la región Amazónica Colombiana, desde el “Programa Amazónico Javeriano”.  </t>
  </si>
  <si>
    <t>1.3.</t>
  </si>
  <si>
    <t xml:space="preserve">Apoyo a estudiantes que desarrollan prácticas sociales en diversos territorios del país, en coordinación con Obras de la Compañía de Jesús que hacen presencia a nivel nacional. </t>
  </si>
  <si>
    <t>1.4.</t>
  </si>
  <si>
    <t>Desarrollo de la nueva línea de servicio de Promoción de Lectura y Cultura de las Bibliotecas PUJ, incluye charlas con autores, tertulias, exposiciones y visitas guiadas, proyecciones en la franja Bibliocinema, eventos de Música para no músicos, sobre lectura y deporte en alianza con la Revista Pesquisa, entre otros, abiertos a todo público (javerianos y externos).</t>
  </si>
  <si>
    <t>1.5.</t>
  </si>
  <si>
    <t xml:space="preserve">Acciones de responsabilidad social en la cadena de abastecimiento de los Servicios de Alimentación que incluyen proveedores que hacen parte de comunidades vulnerables, ubicadas en zonas afectadas por el conflicto armado, madres cabezas de familia, campesinos que han reemplazado cultivos ilícitos. </t>
  </si>
  <si>
    <t>1.6.</t>
  </si>
  <si>
    <t>Alimentación para empleados de Servicios de Alimentación</t>
  </si>
  <si>
    <t>1.7.</t>
  </si>
  <si>
    <t>Apoyo  para estudiantes de pregrado en las asignaturas de aprendizaje servicio, las cuales vinculan los contenidos disciplinares con actividades que benefician a poblaciones vulnerables en el sur de Bogotá, Soacha y la Amazonía.</t>
  </si>
  <si>
    <t>Bienestar institucional de la comunidad educativa</t>
  </si>
  <si>
    <t>2.1.</t>
  </si>
  <si>
    <t>El programa de acompañamiento a la inserción laboral.</t>
  </si>
  <si>
    <t>2.2.</t>
  </si>
  <si>
    <t>Programas de acompañamiento a emprendedores “Regresa, Reúnete y Emprende”, Programa de Acompañamiento y Fortalecimiento Económico para Empresas Nacientes, y los Workshop.</t>
  </si>
  <si>
    <t>2.3.</t>
  </si>
  <si>
    <t>Becas de movilidad estudiantil nacional</t>
  </si>
  <si>
    <t>2.4.</t>
  </si>
  <si>
    <t>Plan de Beneficios Flexibles</t>
  </si>
  <si>
    <t>2.5.</t>
  </si>
  <si>
    <t>Auxilio de matrículas de hijos de profesores y empleados administrativos de tiempo completo</t>
  </si>
  <si>
    <t>2.6.</t>
  </si>
  <si>
    <t xml:space="preserve">Programas de crecimiento personal, acompañamiento para transición y formalización de la pensión para todos los empleados de la Universidad. </t>
  </si>
  <si>
    <t>2.7.</t>
  </si>
  <si>
    <t>Apoyo a empleados administrativos para estudios de pregrado y posgrado</t>
  </si>
  <si>
    <t>2.8.</t>
  </si>
  <si>
    <t xml:space="preserve">Fondo de Becas de la Rectoría para becar estudiantes con dificultades económicas y estudiantes jesuitas, y auxilios alimentarios que se otorgan en casos especiales. </t>
  </si>
  <si>
    <t>2.9.</t>
  </si>
  <si>
    <t>Becas de acceso a primer semestre (nuevas y renovaciones)</t>
  </si>
  <si>
    <t>2.10.</t>
  </si>
  <si>
    <t>Política de Estímulos para el Fomento de la Excelencia Universitaria</t>
  </si>
  <si>
    <t>2.11.</t>
  </si>
  <si>
    <t>Servicio de Atención Integral a Estudiantes Javerianos - ENLACE</t>
  </si>
  <si>
    <t>2.12.</t>
  </si>
  <si>
    <t>Plan de Prevención de la Deserción que incluye el plan de formación de consejeros del programa de consejería académica, las aulas de acompañamiento y el programa de monitorias académicas para el acompañamiento de pares</t>
  </si>
  <si>
    <t>2.13.</t>
  </si>
  <si>
    <t>Bonos de alimentación beneficiarios de programa Ser Pilo Paga</t>
  </si>
  <si>
    <t>2.14.</t>
  </si>
  <si>
    <t xml:space="preserve">Para el programa Jóvenes a la U, descuento en el valor de la matrícula del 30% y 35%. </t>
  </si>
  <si>
    <t>2.15.</t>
  </si>
  <si>
    <t xml:space="preserve">Créditos otorgados a estudiantes </t>
  </si>
  <si>
    <t>2.16.</t>
  </si>
  <si>
    <t>Línea de crédito de mediano plazo para posgrado</t>
  </si>
  <si>
    <t>2.17.</t>
  </si>
  <si>
    <t xml:space="preserve">Aporte al Fondo de Sostenibilidad del ICETEX por los créditos desembolsados </t>
  </si>
  <si>
    <t>2.18.</t>
  </si>
  <si>
    <t>Descuento sobre el valor de la matrícula a estudiantes del programa GENERACIÓN E</t>
  </si>
  <si>
    <t>2.19.</t>
  </si>
  <si>
    <t>Para los créditos del programa Ser Pilo Paga y Generación E, la Universidad debe asumir los puntos adicionales de incremento de matrícula sobre el Índice de Costos de la Educación Superior</t>
  </si>
  <si>
    <t>2.20.</t>
  </si>
  <si>
    <t>Aporte al programa Volvamos a Clase del ICETEX</t>
  </si>
  <si>
    <t>2.21.</t>
  </si>
  <si>
    <t>Subfondo IES del ICETEX, la Universidad debe asumir el menor valor recibido de matrícula</t>
  </si>
  <si>
    <t>2.22.</t>
  </si>
  <si>
    <t>Aporte a los intereses de los créditos de 1.975 estudiantes, exceptuando los créditos de corto plazo (una vez derogada la exigencia de la reforma tributaria, se llegó a un acuerdo de voluntades con el ICETEX)</t>
  </si>
  <si>
    <t>2.23.</t>
  </si>
  <si>
    <t>Programa U College - grupos de Horizonte Javeriano, pruebas de orientación profesional, y acompañamiento individual.</t>
  </si>
  <si>
    <t>2.24.</t>
  </si>
  <si>
    <t xml:space="preserve">Repuestos importados requeridos para el mantenimiento de los equipos de acondicionamiento cardiovascular y fuerza; y compra de implementos importados indispensables para las prácticas deportivas y de ejercicio físico </t>
  </si>
  <si>
    <t>2.25.</t>
  </si>
  <si>
    <t>Descuentos en matrícula en el marco del convenio con la Gobernación de Cundinamarca</t>
  </si>
  <si>
    <t>2.26.</t>
  </si>
  <si>
    <t>Participación en los Juegos de la Red de Universidades de México –Intersuj- y Juegos Universitarios Nacionales de las selecciones deportivas representativas de la Universidad</t>
  </si>
  <si>
    <t>2.27.</t>
  </si>
  <si>
    <t xml:space="preserve">Los Grupos Culturales representativos de la Universidad, eventos fuera de la ciudad y del País. </t>
  </si>
  <si>
    <t>2.28.</t>
  </si>
  <si>
    <t>Nuevos grupos de los Ejercicios denominados Ejercicios en el Camino</t>
  </si>
  <si>
    <t>Cualificación docentes</t>
  </si>
  <si>
    <t>3.1.</t>
  </si>
  <si>
    <t xml:space="preserve">Plan de Formación Permanente del Profesor Javeriano </t>
  </si>
  <si>
    <t>3.2.</t>
  </si>
  <si>
    <t>Ascensos y movimientos en escalas de remuneración en el Escalafón Docente</t>
  </si>
  <si>
    <t>3.3.</t>
  </si>
  <si>
    <t>Laboratorio en Cultura Digital</t>
  </si>
  <si>
    <t>3.4.</t>
  </si>
  <si>
    <t>Observatorio de Pedagogías Emergentes</t>
  </si>
  <si>
    <t>Desarrollo físico y sostenibilidad ambiental (incluye infraestructura e inversión en planta física)</t>
  </si>
  <si>
    <t>4.1.</t>
  </si>
  <si>
    <t>Remodelación arquitectónica e instalaciones técnicas de Edificio Emilio Arango</t>
  </si>
  <si>
    <t>4.2.</t>
  </si>
  <si>
    <t>Fiinalización de los proyectos de renovación del espacio público aledaño a la Biblioteca Alfonso Borrero, S.J y la remodelación del Auditorio Alejandro Novoa.</t>
  </si>
  <si>
    <t>4.3.</t>
  </si>
  <si>
    <t>La inversión faltante para la terminación de proyecto del Edificio de Ciencias se adelantará principalmente en la instalación de la totalidad del mobiliario del edificio, desde muebles técnicos de laboratorio, cabinas de extracción y bioseguridad, mobiliario de oficinas y de bienestar para estudiantes. Igualmente estaremos en la terminación y liquidación final de los sistemas de aire acondicionado y ventilación; conectividad; sistemas de audio y video; y automatización. En cuanto a temas de obras civiles, las principales actividades serán: la finalización del espacio público interior y la relación con el proyecto de desarrollo del corredor verde coordinado por el Instituto de Desarrollo Urbano (IDU). Esto constituye y consolida la liquidación de todos los contratos de obra e interventoría del proyecto que espera concluirse durante el primer semestre de 2024</t>
  </si>
  <si>
    <t>4.4.</t>
  </si>
  <si>
    <t>Plan de Regularización y manejo (Intervención sobre carrera séptima por el proyecto de transporte masivo y peatonalización de la Calle 40)</t>
  </si>
  <si>
    <t>4.5.</t>
  </si>
  <si>
    <t>Actualización tecnológica de audio y video de las aulas del edificio Gabriel Giraldo primer piso y la Sala de Audiencias de la Facultad de Ciencias Jurídicas, el Auditorio Jaime Hoyos y las salas de reunión de las Facultades de Medicina y Estudios Ambientales y Rurales</t>
  </si>
  <si>
    <t xml:space="preserve">4.6. </t>
  </si>
  <si>
    <t xml:space="preserve">Biblioteca Alfonso Borrero Cabal S.J., mantenimientos de infraestructura y maquinaria, el mantenimiento incluye equipos de cómputo, equipos de sala de música, máquina de microfichas, controladores, impresora ZEBRA, maquinaria 3M, entre otros. </t>
  </si>
  <si>
    <t>4.7.</t>
  </si>
  <si>
    <t>Centro de Simulación de Medicina y Enfermería</t>
  </si>
  <si>
    <t>4.8.</t>
  </si>
  <si>
    <t>Café de la Terraza (centro Oncológico) y el Café la Conejera</t>
  </si>
  <si>
    <t>4.9.</t>
  </si>
  <si>
    <t>Nuevas aulas de clase en el Edificio Rafael Arboleda</t>
  </si>
  <si>
    <t>4.10.</t>
  </si>
  <si>
    <t>Renovación de redes públicas en cuanto a obras de espacio público y en atención a las entidades de servicios públicos (Enel y EAAB)</t>
  </si>
  <si>
    <t>4.11.</t>
  </si>
  <si>
    <t>Reforzamiento estructural del Edificio Jesús Emilio Ramírez</t>
  </si>
  <si>
    <t>4.12.</t>
  </si>
  <si>
    <t>Proyecto de Carbono Neutro en concordancia con la Política Ecológica y Ambiental de la Universidad</t>
  </si>
  <si>
    <t>Desarrollo tecnológico (incluye inversiones en infraestructura tecnológica, equipos de cómputo, equipos médico-científicos y dotación bibliográfica)</t>
  </si>
  <si>
    <t>5.1.</t>
  </si>
  <si>
    <t>Servicio en la nube del LMS Brightspace (Renovación, soporte y mantenimiento)</t>
  </si>
  <si>
    <t>5.2.</t>
  </si>
  <si>
    <t xml:space="preserve">Plan de Recuperación ante Desastres. </t>
  </si>
  <si>
    <t>5.3.</t>
  </si>
  <si>
    <t>Generación de insignias y credenciales digitales para los estudiantes y egresados sobre blockchain</t>
  </si>
  <si>
    <t>5.4.</t>
  </si>
  <si>
    <t xml:space="preserve">Renovación de los esquemas de licenciamiento de software institucional y compra de software especializado para laboratorios, docencia, administración académica y operación del centro de cómputo de la Universidad. </t>
  </si>
  <si>
    <t>5.5.</t>
  </si>
  <si>
    <t>Suscripción de licencias - Bibliotecas (Springshare, ITMS Analytics, Trazadocs, ORCID (base de datos), Ezproxy, VantagePoint, Elogim, Hotsuite, Handle, Bitly, DOI (Editorial) y Turnitin)</t>
  </si>
  <si>
    <t>5.6.</t>
  </si>
  <si>
    <t>Adquisición de recursos bibliográficos para el sistema de bibliotecas de la Universidad</t>
  </si>
  <si>
    <t>X</t>
  </si>
  <si>
    <t>5.7.</t>
  </si>
  <si>
    <t xml:space="preserve">Servicios de nube pública para apoyar las actividades de docencia e investigación y servicios de virtualización de escritorios y aplicaciones para uso de docentes, estudiantes y personal administrativo.  </t>
  </si>
  <si>
    <t>5.8.</t>
  </si>
  <si>
    <t>Servicios de monitoreo y cacería de amenazas avanzadas y en servicios de monitoreo de marca y activos de información de la información en la darkweb.</t>
  </si>
  <si>
    <t>5.9.</t>
  </si>
  <si>
    <t>Adquisición e implementación de un sistema para la gestión de cuentas privilegiadas</t>
  </si>
  <si>
    <t>5.10.</t>
  </si>
  <si>
    <t>Renovación de licencias y mantenimiento de equipos de seguridad, particularmente en protección perimetral.</t>
  </si>
  <si>
    <t>5.11.</t>
  </si>
  <si>
    <t>Licenciamiento y soporte de la herramienta OnBase</t>
  </si>
  <si>
    <t>5.12.</t>
  </si>
  <si>
    <t>Gastos de servicios de nube, operación y mantenimiento de la plataforma de virtualización de escritorios y aplicaciones</t>
  </si>
  <si>
    <t>5.13.</t>
  </si>
  <si>
    <t>Proceso de migración de servicios y recursos bibliográficos OpenAthens y Folio en conjunto con la Sede Cali, pago de la licencia de la plataforma actual</t>
  </si>
  <si>
    <t>5.14.</t>
  </si>
  <si>
    <t>Proyecto de Grados 2.0, que actualizará y renovará el proceso de grados de la Universidad, acercado el momento de la graduación a la finalización del plan de estudios y al cumplimiento de las condiciones académicas y administrativas para optar por el título</t>
  </si>
  <si>
    <t>5.15.</t>
  </si>
  <si>
    <t>Renovación tecnológica de equipos de cómputo del Campus Universitario</t>
  </si>
  <si>
    <t>5.16.</t>
  </si>
  <si>
    <t>Infraestructura de servidores para repotenciar el Centro de Alto Rendimiento Computacional, laboratorios de procesamiento de imágenes, y la ampliación de la nube privada</t>
  </si>
  <si>
    <t>5.17.</t>
  </si>
  <si>
    <t xml:space="preserve">CRM Salesforce en la nube pago de consultoría y del servicio </t>
  </si>
  <si>
    <t>5.18.</t>
  </si>
  <si>
    <t>Sistema de Gestión Jurídica para el consultorio jurídico universitario</t>
  </si>
  <si>
    <t>Internacionalización</t>
  </si>
  <si>
    <t>7.1.</t>
  </si>
  <si>
    <t xml:space="preserve">Descuento del 50% en la matrícula a  estudiantes en práctica en el exterior </t>
  </si>
  <si>
    <t>7.2.</t>
  </si>
  <si>
    <t>Descuento del 50% en la matrícula a estudiantes de intercambio académico (con promedio superior a 4.0), que tuvieran principalmente como destino universidades jesuitas o no hispanohablantes</t>
  </si>
  <si>
    <t>7.3.</t>
  </si>
  <si>
    <t xml:space="preserve">Fondo de recepción de estudiantes extranjeros a través del ICETEX (Beca de Reciprocidad) </t>
  </si>
  <si>
    <t>7.4.</t>
  </si>
  <si>
    <t>Fondos de apoyo a estudiantes con convenios con la Embajada Francesa, y Beijing Center sumado a la beca AUSJAL y PUMA</t>
  </si>
  <si>
    <t>7.5.</t>
  </si>
  <si>
    <t>Gastos de estudiantes extranjeros que vinieron a la Javeriana, en intercambio, de programas de pregrado y posgrado</t>
  </si>
  <si>
    <t>7.6.</t>
  </si>
  <si>
    <t>Actividades de promoción intercultural, en cursos de español para extranjeros y cursos de lengua para la movilidad de los javerianos</t>
  </si>
  <si>
    <t>7.7.</t>
  </si>
  <si>
    <t>Actividades de la estrategia de internacionalización en casa</t>
  </si>
  <si>
    <t>Investigación, innovación y extensión</t>
  </si>
  <si>
    <t>10.1.</t>
  </si>
  <si>
    <t>Dirección de investigación - promover el desarrollo de las actividades de investigación de la Universidad. Además, de la inclusión de una nueva convocatoria de investigación fundamental, que contribuirá a la generación de nuevo conocimiento, así como redes y alianzas.</t>
  </si>
  <si>
    <t>10.2.</t>
  </si>
  <si>
    <t>Dirección de Innovación - promover el desarrollo de proyectos de investigación, desarrollo tecnológico e innovación, fortalecer una cultura hacia la innovación y el emprendimiento de la comunidad académica, gestionar la propiedad intelectual, promover los procesos de transferencia de conocimiento y tecnología hacia la sociedad,  la creación de empresas tipo spin off y contar con herramientas tecnológicas para estudios de inteligencia competitiva</t>
  </si>
  <si>
    <t>10.3.</t>
  </si>
  <si>
    <t>Asistencia para la Creación Artística - promover actividades relacionadas con fomento a la Investigación+Creación</t>
  </si>
  <si>
    <t>10.4.</t>
  </si>
  <si>
    <t>Centro Javeriano de Emprendimiento - promover desarrollo de los programas de acompañamiento a iniciativas emprendedoras en las diferentes etapas</t>
  </si>
  <si>
    <t>Programas académicos</t>
  </si>
  <si>
    <t>11.1.</t>
  </si>
  <si>
    <t>Convenios de relación docencia servicio, Modelo de Evaluación de la Calidad de los escenarios docencia servicio, se abarcarán aproximadamente 215 escenarios.</t>
  </si>
  <si>
    <t>11.2.</t>
  </si>
  <si>
    <t>Comités docencia-servicio en los escenarios de práctica ubicados en la ciudad de Bogotá y algunos ubicados en regiones</t>
  </si>
  <si>
    <t>11.3.</t>
  </si>
  <si>
    <t>Creación de programas académicos y otorgamiento de registros calificados</t>
  </si>
  <si>
    <t>11.4.</t>
  </si>
  <si>
    <t xml:space="preserve">Continuación del Proceso de Reflexión curricular de la oferta académica </t>
  </si>
  <si>
    <t>11.5.</t>
  </si>
  <si>
    <t>Acompañamiento a escenarios de práctica para su proceso de reconocimiento como Hospital Universitario</t>
  </si>
  <si>
    <t>11.6.</t>
  </si>
  <si>
    <t>Evento para el reconocimiento a los profesores clínicos adjuntos de acuerdo con las directrices generadas en los años 2022 y 2023</t>
  </si>
  <si>
    <t>11.7.</t>
  </si>
  <si>
    <t>Consolidación de la oferta académica virtual de la Universidad</t>
  </si>
  <si>
    <t xml:space="preserve">Otras líneas de inversión </t>
  </si>
  <si>
    <t>12.1.</t>
  </si>
  <si>
    <t xml:space="preserve">Proyectos específicos contemplados en la Planeación Universitaria 2021-2023 </t>
  </si>
  <si>
    <t>TOTAL</t>
  </si>
  <si>
    <t>CODIGO SAE</t>
  </si>
  <si>
    <t>Ciclo de Admisión Inicial</t>
  </si>
  <si>
    <t>Ciclo de Admisión Final</t>
  </si>
  <si>
    <t>Código SNIES del Programa</t>
  </si>
  <si>
    <t>No. Semestres</t>
  </si>
  <si>
    <t>Periodos de facturación</t>
  </si>
  <si>
    <t>Valor Matrícula Ordinaria 2023</t>
  </si>
  <si>
    <t>Valor 
Matrícula Ordinaria 
2024</t>
  </si>
  <si>
    <t>Proyección Estudiantes Matriculados 2024-1</t>
  </si>
  <si>
    <t>Ingresos proyectados 2024-1</t>
  </si>
  <si>
    <t>Proyección Estudiantes Matriculados 2024-3</t>
  </si>
  <si>
    <t>Ingresos proyectados 2024-3</t>
  </si>
  <si>
    <t>Total Ingresos proyectados por matrículas 2024</t>
  </si>
  <si>
    <t>ARQUITECTURA Y DISEÑO</t>
  </si>
  <si>
    <t>ARQUI</t>
  </si>
  <si>
    <t>ARQUITECTURA</t>
  </si>
  <si>
    <t>0000</t>
  </si>
  <si>
    <t>2330</t>
  </si>
  <si>
    <t>SEMESTRAL</t>
  </si>
  <si>
    <t>2410</t>
  </si>
  <si>
    <t>9999</t>
  </si>
  <si>
    <t>DSIND</t>
  </si>
  <si>
    <t>ARTES</t>
  </si>
  <si>
    <t>EMSCL</t>
  </si>
  <si>
    <t>ARTVI</t>
  </si>
  <si>
    <t>ARESC</t>
  </si>
  <si>
    <t xml:space="preserve">CIENCIAS </t>
  </si>
  <si>
    <t>BACTE</t>
  </si>
  <si>
    <t>BIOLG</t>
  </si>
  <si>
    <t>CIDAT</t>
  </si>
  <si>
    <t>NUTDT</t>
  </si>
  <si>
    <t>MINDS</t>
  </si>
  <si>
    <t>MATEM</t>
  </si>
  <si>
    <t>QUIFA</t>
  </si>
  <si>
    <t>CIENCIAS ECONÓMICAS Y ADMINISTRATIVAS</t>
  </si>
  <si>
    <t>ADMD</t>
  </si>
  <si>
    <t>ADMINISTRACIÓN DE EMPRESAS</t>
  </si>
  <si>
    <t>1930</t>
  </si>
  <si>
    <t>2010</t>
  </si>
  <si>
    <t>ECONM</t>
  </si>
  <si>
    <t>CTDPD</t>
  </si>
  <si>
    <t>CONTADURÍA PUBLICA</t>
  </si>
  <si>
    <t>FINAN</t>
  </si>
  <si>
    <t xml:space="preserve">CIENCIAS JURÍDICAS </t>
  </si>
  <si>
    <t>DRCHO</t>
  </si>
  <si>
    <t>DERECHO</t>
  </si>
  <si>
    <t>POLIT</t>
  </si>
  <si>
    <t>RLINT</t>
  </si>
  <si>
    <t>CIENCIAS SOCIALES</t>
  </si>
  <si>
    <t>HISTO</t>
  </si>
  <si>
    <t>LITER</t>
  </si>
  <si>
    <t>ANTRO</t>
  </si>
  <si>
    <t>SOCIO</t>
  </si>
  <si>
    <t>COMUNICACIÓN  Y LENGUAJE</t>
  </si>
  <si>
    <t>COMSC</t>
  </si>
  <si>
    <t>LLMOD</t>
  </si>
  <si>
    <t>CIBAR</t>
  </si>
  <si>
    <t>EDUCACIÓN</t>
  </si>
  <si>
    <t>LCNEA</t>
  </si>
  <si>
    <t>INFTL</t>
  </si>
  <si>
    <t>LFILE</t>
  </si>
  <si>
    <t>LEDUF</t>
  </si>
  <si>
    <t>LLLCA</t>
  </si>
  <si>
    <t>LEDBA</t>
  </si>
  <si>
    <t>Cerrado</t>
  </si>
  <si>
    <t>ENFER</t>
  </si>
  <si>
    <t>ESTUDIOS AMBIENTALES</t>
  </si>
  <si>
    <t>ECOLG</t>
  </si>
  <si>
    <t>FILOS</t>
  </si>
  <si>
    <t>INGENIERÍA</t>
  </si>
  <si>
    <t>BIOIN</t>
  </si>
  <si>
    <t>ICIVL</t>
  </si>
  <si>
    <t>IELEC</t>
  </si>
  <si>
    <t>IINDS</t>
  </si>
  <si>
    <t>IMECA</t>
  </si>
  <si>
    <t>IMETR</t>
  </si>
  <si>
    <t>IREDT</t>
  </si>
  <si>
    <t>ISIST</t>
  </si>
  <si>
    <t>MEDICINA</t>
  </si>
  <si>
    <t>MEDIC</t>
  </si>
  <si>
    <t>1830</t>
  </si>
  <si>
    <t>1910</t>
  </si>
  <si>
    <t>ODONT</t>
  </si>
  <si>
    <t>ODONTOLOGÍA</t>
  </si>
  <si>
    <t>PSICO</t>
  </si>
  <si>
    <t>TEOLO</t>
  </si>
  <si>
    <t>LTEOL</t>
  </si>
  <si>
    <t>LTEOT</t>
  </si>
  <si>
    <t/>
  </si>
  <si>
    <t>DGPEX</t>
  </si>
  <si>
    <t>MDIPS</t>
  </si>
  <si>
    <t>MPART</t>
  </si>
  <si>
    <t>MPLUR</t>
  </si>
  <si>
    <t>MCAUD</t>
  </si>
  <si>
    <t>MMUSI</t>
  </si>
  <si>
    <t>CIENCIAS</t>
  </si>
  <si>
    <t>DCYTM</t>
  </si>
  <si>
    <t>DCSB</t>
  </si>
  <si>
    <t>EAQI</t>
  </si>
  <si>
    <t>EHLBS</t>
  </si>
  <si>
    <t>EMICM</t>
  </si>
  <si>
    <t>MACIB</t>
  </si>
  <si>
    <t>MCILC</t>
  </si>
  <si>
    <t>MFIME</t>
  </si>
  <si>
    <t>MMATE</t>
  </si>
  <si>
    <t>MRECO</t>
  </si>
  <si>
    <t>DECON</t>
  </si>
  <si>
    <t>EASSS</t>
  </si>
  <si>
    <t>ASEGC</t>
  </si>
  <si>
    <t>ASEGB</t>
  </si>
  <si>
    <t>COFIB</t>
  </si>
  <si>
    <t>COFIN</t>
  </si>
  <si>
    <t>COFBU</t>
  </si>
  <si>
    <t>ECGER</t>
  </si>
  <si>
    <t>ECNOE</t>
  </si>
  <si>
    <t>TRIMESTRAL</t>
  </si>
  <si>
    <t>EGCSS</t>
  </si>
  <si>
    <t>EGTH</t>
  </si>
  <si>
    <t>ESPECIALIZACIÓN EN GERENCIA DEL TALENTO HUMANO</t>
  </si>
  <si>
    <t>EGTEC</t>
  </si>
  <si>
    <t>ESPECIALIZACIÓN EN GERENCIA ESTRATÉGICA DE LA INNOVACIÓN</t>
  </si>
  <si>
    <t>SGFIN</t>
  </si>
  <si>
    <t>EGHOS</t>
  </si>
  <si>
    <t>ESGIN</t>
  </si>
  <si>
    <t>EGMER</t>
  </si>
  <si>
    <t>ESPECIALIZACIÓN EN MARKETING ESTRATÉGICO</t>
  </si>
  <si>
    <t>REFIS</t>
  </si>
  <si>
    <t>MADMI</t>
  </si>
  <si>
    <t>MAESTRÍA EN ADMINISTRACIÓN</t>
  </si>
  <si>
    <t>MADSA</t>
  </si>
  <si>
    <t>MADME</t>
  </si>
  <si>
    <t>MAESTRÍA EN ADMINISTRACIÓN EJECUTIVA</t>
  </si>
  <si>
    <t>2230</t>
  </si>
  <si>
    <t>2310</t>
  </si>
  <si>
    <t>MBFIN</t>
  </si>
  <si>
    <t>MECON</t>
  </si>
  <si>
    <t>MAESTRÍA EN ECONOMÍA</t>
  </si>
  <si>
    <t>MESAL</t>
  </si>
  <si>
    <t>MEINC</t>
  </si>
  <si>
    <t>MGRSS</t>
  </si>
  <si>
    <t>MAESTRÍA EN GERENCIA DE LA SOSTENIBILIDAD</t>
  </si>
  <si>
    <t>110953</t>
  </si>
  <si>
    <t>CIENCIAS JURÍDICAS</t>
  </si>
  <si>
    <t>DDERC</t>
  </si>
  <si>
    <t>ESDAD</t>
  </si>
  <si>
    <t xml:space="preserve">ESPECIALIZACIÓN EN DERECHO ADMINISTRATIVO </t>
  </si>
  <si>
    <t>EDCOM</t>
  </si>
  <si>
    <t>EDFAM</t>
  </si>
  <si>
    <t>EDCCC</t>
  </si>
  <si>
    <t>EDCLC</t>
  </si>
  <si>
    <t>EDSSJ</t>
  </si>
  <si>
    <t>EDSEG</t>
  </si>
  <si>
    <t>EDSEM</t>
  </si>
  <si>
    <t>ESPECIALIZACIÓN EN DERECHO DE SEGUROS -  MEDELLIN</t>
  </si>
  <si>
    <t>EDSOC</t>
  </si>
  <si>
    <t>MECAP</t>
  </si>
  <si>
    <t>EDLAB</t>
  </si>
  <si>
    <t>EDERM</t>
  </si>
  <si>
    <t>EDSCC</t>
  </si>
  <si>
    <t>DTRIB</t>
  </si>
  <si>
    <t>DURBA</t>
  </si>
  <si>
    <t>EDURB</t>
  </si>
  <si>
    <t>MDADM</t>
  </si>
  <si>
    <t>MDCON</t>
  </si>
  <si>
    <t>MDSEG</t>
  </si>
  <si>
    <t>MDER</t>
  </si>
  <si>
    <t>MDLSS</t>
  </si>
  <si>
    <t>CIENCIAS POLIT. Y REL. INTERNACIONALES</t>
  </si>
  <si>
    <t>GGPT</t>
  </si>
  <si>
    <t>GGPTB</t>
  </si>
  <si>
    <t>EOPMP</t>
  </si>
  <si>
    <t>RCON</t>
  </si>
  <si>
    <t>MELAT</t>
  </si>
  <si>
    <t>MEPRC</t>
  </si>
  <si>
    <t>MREL</t>
  </si>
  <si>
    <t>MESTP</t>
  </si>
  <si>
    <t>MGTGP</t>
  </si>
  <si>
    <t>MPSOC</t>
  </si>
  <si>
    <t>DCSHU</t>
  </si>
  <si>
    <t>ELITI</t>
  </si>
  <si>
    <t>ESPECIALIZACIÓN EN LITERATURA INFANTIL Y JUVENIL</t>
  </si>
  <si>
    <t>MESTC</t>
  </si>
  <si>
    <t>MESCL</t>
  </si>
  <si>
    <t>MAHIS</t>
  </si>
  <si>
    <t>MALIT</t>
  </si>
  <si>
    <t>MEAFB</t>
  </si>
  <si>
    <t>MEAFR</t>
  </si>
  <si>
    <t>DCLIN</t>
  </si>
  <si>
    <t>ESCOR</t>
  </si>
  <si>
    <t>ESTEL</t>
  </si>
  <si>
    <t>MAHIM</t>
  </si>
  <si>
    <t>MAHIC</t>
  </si>
  <si>
    <t>MACOM</t>
  </si>
  <si>
    <t>MAESTRÍA EN COMUNICACIÓN, TECNOLOGÍA Y SOCIEDAD</t>
  </si>
  <si>
    <t>MLING</t>
  </si>
  <si>
    <t>MAESTRÍA EN LINGÜÍSTICA APLICADA DEL ESPAÑOL COMO LENGUA EXTRANJERA - (PRIMERA COHORTE)</t>
  </si>
  <si>
    <t>MAESTRÍA EN LINGÜÍSTICA APLICADA DEL ESPAÑOL COMO LENGUA EXTRANJERA - (SEGUNDA COHORTE)</t>
  </si>
  <si>
    <t>MLINV</t>
  </si>
  <si>
    <t>MAESTRÍA EN LINGÜÍSTICA APLICADA DEL ESPAÑOL COMO LENGUA EXTRANJERA - VIRTUAL</t>
  </si>
  <si>
    <t>MPERC</t>
  </si>
  <si>
    <t>DERECHO CANÓNICO</t>
  </si>
  <si>
    <t>EDMCV</t>
  </si>
  <si>
    <t>ESPECIALIZACIÓN EN DERECHO MATRIMONIAL CANÓNICO</t>
  </si>
  <si>
    <t>MDERC</t>
  </si>
  <si>
    <t>EECC</t>
  </si>
  <si>
    <t>EEPED</t>
  </si>
  <si>
    <t>SALOC</t>
  </si>
  <si>
    <t>ESPECIALIZACIÓN EN SEGURIDAD Y SALUD EN EL TRABAJO</t>
  </si>
  <si>
    <t>MCEAM</t>
  </si>
  <si>
    <t>MECC</t>
  </si>
  <si>
    <t>MAESTRÍA EN ENFERMERÍA EN CUIDADO CRITICO</t>
  </si>
  <si>
    <t>MECPA</t>
  </si>
  <si>
    <t>MENFO</t>
  </si>
  <si>
    <t>MSEST</t>
  </si>
  <si>
    <t xml:space="preserve">MAESTRÍA EN SEGURIDAD Y SALUD EN EL TRABAJO </t>
  </si>
  <si>
    <t>DEAMB</t>
  </si>
  <si>
    <t>EGEEV</t>
  </si>
  <si>
    <t>MCUBI</t>
  </si>
  <si>
    <t>MDRUR</t>
  </si>
  <si>
    <t>MGEAM</t>
  </si>
  <si>
    <t>ELIGS</t>
  </si>
  <si>
    <t>MEDUC</t>
  </si>
  <si>
    <t>MEICI</t>
  </si>
  <si>
    <t>MSAME</t>
  </si>
  <si>
    <t>DFILS</t>
  </si>
  <si>
    <t>DOCTORADO EN FILOSOFÍA</t>
  </si>
  <si>
    <t>2030</t>
  </si>
  <si>
    <t>MBIOE</t>
  </si>
  <si>
    <t>MAFIL</t>
  </si>
  <si>
    <t>DING</t>
  </si>
  <si>
    <t>AESOF</t>
  </si>
  <si>
    <t>GVPAV</t>
  </si>
  <si>
    <t>GCONT</t>
  </si>
  <si>
    <t>EGPTI</t>
  </si>
  <si>
    <t>EINTA</t>
  </si>
  <si>
    <t>ESPECIALIZACIÓN EN INTELIGENCIA ARTIFICIAL - VIRTUAL</t>
  </si>
  <si>
    <t>EIOMS</t>
  </si>
  <si>
    <t>SGING</t>
  </si>
  <si>
    <t>TCONS</t>
  </si>
  <si>
    <t>MAINN</t>
  </si>
  <si>
    <t>MBIOI</t>
  </si>
  <si>
    <t>MENES</t>
  </si>
  <si>
    <t>MHIDR</t>
  </si>
  <si>
    <t>MINGC</t>
  </si>
  <si>
    <t>MINSC</t>
  </si>
  <si>
    <t>MIICO</t>
  </si>
  <si>
    <t>MINEL</t>
  </si>
  <si>
    <t>MININ</t>
  </si>
  <si>
    <t>MINTA</t>
  </si>
  <si>
    <t>MLTRA</t>
  </si>
  <si>
    <t>MSEGD</t>
  </si>
  <si>
    <t>INSTITUTO EN SALUD PÚBLICA</t>
  </si>
  <si>
    <t>MSAPU</t>
  </si>
  <si>
    <t>MECMV</t>
  </si>
  <si>
    <t>DECLI</t>
  </si>
  <si>
    <t>DNEUC</t>
  </si>
  <si>
    <t>ESPAN</t>
  </si>
  <si>
    <t>ESCAR</t>
  </si>
  <si>
    <t>EHCIN</t>
  </si>
  <si>
    <t>ESCCV</t>
  </si>
  <si>
    <t>ECIMA</t>
  </si>
  <si>
    <t>ESPCG</t>
  </si>
  <si>
    <t xml:space="preserve">ESPECIALIZACIÓN EN CIRUGÍA GENERAL </t>
  </si>
  <si>
    <t>ESCON</t>
  </si>
  <si>
    <t>ESCPL</t>
  </si>
  <si>
    <t>ESPECIALIZACIÓN EN CIRUGÍA PLÁSTICA RECONSTRUCTIVA Y ESTÉTICA</t>
  </si>
  <si>
    <t>109619</t>
  </si>
  <si>
    <t>ANUAL</t>
  </si>
  <si>
    <t>2110</t>
  </si>
  <si>
    <t>ESDER</t>
  </si>
  <si>
    <t>ECEAC</t>
  </si>
  <si>
    <t>ESPECIALIZACIÓN EN ELECTROFISIOLOGÍA CARDÍACA</t>
  </si>
  <si>
    <t>ENDOC</t>
  </si>
  <si>
    <t>ESGED</t>
  </si>
  <si>
    <t xml:space="preserve">ESPECIALIZACIÓN EN GASTROENTEROLOGÍA </t>
  </si>
  <si>
    <t>ESGM</t>
  </si>
  <si>
    <t>ESGER</t>
  </si>
  <si>
    <t>ESPECIALIZACIÓN EN GERIATRÍA</t>
  </si>
  <si>
    <t>GINOB</t>
  </si>
  <si>
    <t>EINFE</t>
  </si>
  <si>
    <t>EMAST</t>
  </si>
  <si>
    <t>EMCCI</t>
  </si>
  <si>
    <t>ESPECIALIZACIÓN EN MEDICINA CRÍTICA Y CUIDADO INTENSIVO</t>
  </si>
  <si>
    <t>ESMUR</t>
  </si>
  <si>
    <t>ESPECIALIZACIÓN EN MEDICINA DE URGENCIAS</t>
  </si>
  <si>
    <t>EDCP</t>
  </si>
  <si>
    <t>EMEDF</t>
  </si>
  <si>
    <t>ESPECIALIZACIÓN EN MEDICINA FAMILIAR</t>
  </si>
  <si>
    <t>MEDIN</t>
  </si>
  <si>
    <t>ESPECIALIZACIÓN EN MEDICINA INTERNA</t>
  </si>
  <si>
    <t>ESNEF</t>
  </si>
  <si>
    <t>ENEON</t>
  </si>
  <si>
    <t>ENEUM</t>
  </si>
  <si>
    <t>NEUR</t>
  </si>
  <si>
    <t>NEURL</t>
  </si>
  <si>
    <t>2130</t>
  </si>
  <si>
    <t>OFTAL</t>
  </si>
  <si>
    <t>ORONT</t>
  </si>
  <si>
    <t>ORINF</t>
  </si>
  <si>
    <t>OTRLG</t>
  </si>
  <si>
    <t>ESPECIALIZACIÓN EN OTORRINOLARINGOLOGÍA</t>
  </si>
  <si>
    <t>ESPAT</t>
  </si>
  <si>
    <t>ESPECIALIZACIÓN EN PATOLOGÍA</t>
  </si>
  <si>
    <t>ESPED</t>
  </si>
  <si>
    <t>ESPECIALIZACIÓN EN PEDIATRÍA</t>
  </si>
  <si>
    <t>ESPPG</t>
  </si>
  <si>
    <t>ESPECIALIZACIÓN EN PSIQUIATRÍA</t>
  </si>
  <si>
    <t>109932</t>
  </si>
  <si>
    <t>ESPEN</t>
  </si>
  <si>
    <t>ESPECIALIZACIÓN EN PSIQUIATRÍA DE ENLACE</t>
  </si>
  <si>
    <t>SPNAD</t>
  </si>
  <si>
    <t>ESPECIALIZACIÓN EN PSIQUIATRÍA DE NIÑOS Y ADOLESCENTES</t>
  </si>
  <si>
    <t>ESRAD</t>
  </si>
  <si>
    <t>ESPECIALIZACIÓN EN RADIOLOGÍA E IMÁGENES DIAGNÓSTICAS</t>
  </si>
  <si>
    <t>109933</t>
  </si>
  <si>
    <t>EREUM</t>
  </si>
  <si>
    <t>UROL</t>
  </si>
  <si>
    <t>MBEST</t>
  </si>
  <si>
    <t>MEPCL</t>
  </si>
  <si>
    <t>MAESTRÍA EN EPIDEMIOLOGíA CLÍNICA</t>
  </si>
  <si>
    <t>2210</t>
  </si>
  <si>
    <t>MEPCC</t>
  </si>
  <si>
    <t>ESCMF</t>
  </si>
  <si>
    <t>ENDOD</t>
  </si>
  <si>
    <t>EODON</t>
  </si>
  <si>
    <t>ORTOD</t>
  </si>
  <si>
    <t>PCBCL</t>
  </si>
  <si>
    <t>ESPER</t>
  </si>
  <si>
    <t>REHOR</t>
  </si>
  <si>
    <t>DPSIC</t>
  </si>
  <si>
    <t>MAPCC</t>
  </si>
  <si>
    <t>MPSCL</t>
  </si>
  <si>
    <t>DTEOL</t>
  </si>
  <si>
    <t>MTEOL</t>
  </si>
  <si>
    <t>Tarifa 2023</t>
  </si>
  <si>
    <t>Incremento</t>
  </si>
  <si>
    <t>Tarifa 2024</t>
  </si>
  <si>
    <t>Copia Certificad Educ Continua</t>
  </si>
  <si>
    <t>Proyectos 2024</t>
  </si>
  <si>
    <t>Valores de Matrícula 2023-2024</t>
  </si>
  <si>
    <t>Otros Conceptos 2023-2024</t>
  </si>
  <si>
    <t>PONTIFICIA UNIVERSIDAD JAVERIANA - SEDE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</si>
</sst>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 #,##0;\-&quot;$&quot;\ #,##0"/>
    <numFmt numFmtId="41" formatCode="_-* #,##0_-;\-* #,##0_-;_-* &quot;-&quot;_-;_-@_-"/>
    <numFmt numFmtId="43" formatCode="_-* #,##0.00_-;\-* #,##0.00_-;_-* &quot;-&quot;??_-;_-@_-"/>
    <numFmt numFmtId="164" formatCode="&quot;$&quot;#,##0;\-&quot;$&quot;#,##0"/>
    <numFmt numFmtId="165" formatCode="_-&quot;$&quot;* #,##0.00_-;\-&quot;$&quot;* #,##0.00_-;_-&quot;$&quot;* &quot;-&quot;??_-;_-@_-"/>
    <numFmt numFmtId="166" formatCode="_(* #,##0.00_);_(* \(#,##0.00\);_(* &quot;-&quot;??_);_(@_)"/>
    <numFmt numFmtId="167" formatCode="_-&quot;$&quot;* #,##0_-;\-&quot;$&quot;* #,##0_-;_-&quot;$&quot;* &quot;-&quot;??_-;_-@_-"/>
    <numFmt numFmtId="168" formatCode="0.0%"/>
    <numFmt numFmtId="169" formatCode="&quot;$&quot;#,##0"/>
    <numFmt numFmtId="170" formatCode="_-* #,##0_-;\-* #,##0_-;_-* &quot;-&quot;??_-;_-@_-"/>
    <numFmt numFmtId="171" formatCode="_(* #,##0_);_(* \(#,##0\);_(* &quot;-&quot;??_);_(@_)"/>
    <numFmt numFmtId="172" formatCode="&quot;$&quot;#,##0.0"/>
    <numFmt numFmtId="173" formatCode="#,##0_ ;[Red]\-#,##0\ "/>
    <numFmt numFmtId="174" formatCode="#,##0;[Red]#,##0"/>
  </numFmts>
  <fonts count="33" x14ac:knownFonts="1">
    <font>
      <sz val="11"/>
      <color theme="1"/>
      <name val="Calibri"/>
      <family val="2"/>
      <scheme val="minor"/>
    </font>
    <font>
      <sz val="11"/>
      <color theme="1"/>
      <name val="Calibri"/>
      <family val="2"/>
      <scheme val="minor"/>
    </font>
    <font>
      <sz val="10"/>
      <name val="MS Sans Serif"/>
    </font>
    <font>
      <sz val="10"/>
      <name val="Arial"/>
      <family val="2"/>
    </font>
    <font>
      <sz val="8"/>
      <name val="Calibri"/>
      <family val="2"/>
      <scheme val="minor"/>
    </font>
    <font>
      <b/>
      <sz val="8"/>
      <name val="Calibri"/>
      <family val="2"/>
      <scheme val="minor"/>
    </font>
    <font>
      <i/>
      <sz val="8"/>
      <name val="Calibri"/>
      <family val="2"/>
      <scheme val="minor"/>
    </font>
    <font>
      <u/>
      <sz val="11"/>
      <color theme="10"/>
      <name val="Calibri"/>
      <family val="2"/>
      <scheme val="minor"/>
    </font>
    <font>
      <b/>
      <sz val="10"/>
      <name val="Arial"/>
      <family val="2"/>
    </font>
    <font>
      <b/>
      <sz val="16"/>
      <color rgb="FF0062A1"/>
      <name val="Verdana"/>
      <family val="2"/>
    </font>
    <font>
      <sz val="14"/>
      <color rgb="FF0062A1"/>
      <name val="Verdana"/>
      <family val="2"/>
    </font>
    <font>
      <b/>
      <sz val="11"/>
      <color theme="0"/>
      <name val="Verdana"/>
      <family val="2"/>
    </font>
    <font>
      <b/>
      <sz val="11"/>
      <color theme="1"/>
      <name val="Calibri"/>
      <family val="2"/>
      <scheme val="minor"/>
    </font>
    <font>
      <b/>
      <sz val="11"/>
      <name val="Calibri"/>
      <family val="2"/>
      <scheme val="minor"/>
    </font>
    <font>
      <sz val="11"/>
      <color theme="1"/>
      <name val="Calibri"/>
      <family val="2"/>
    </font>
    <font>
      <b/>
      <u/>
      <sz val="11"/>
      <color theme="1"/>
      <name val="Calibri"/>
      <family val="2"/>
      <scheme val="minor"/>
    </font>
    <font>
      <sz val="8"/>
      <name val="Arial"/>
      <family val="2"/>
    </font>
    <font>
      <sz val="8"/>
      <color rgb="FF002060"/>
      <name val="Arial"/>
      <family val="2"/>
    </font>
    <font>
      <sz val="9"/>
      <name val="Arial"/>
      <family val="2"/>
    </font>
    <font>
      <b/>
      <sz val="9"/>
      <name val="Arial"/>
      <family val="2"/>
    </font>
    <font>
      <b/>
      <sz val="9"/>
      <color rgb="FFC00000"/>
      <name val="Arial"/>
      <family val="2"/>
    </font>
    <font>
      <b/>
      <sz val="8"/>
      <color rgb="FFC00000"/>
      <name val="Arial"/>
      <family val="2"/>
    </font>
    <font>
      <b/>
      <u/>
      <sz val="9"/>
      <color rgb="FFC00000"/>
      <name val="Arial"/>
      <family val="2"/>
    </font>
    <font>
      <b/>
      <u/>
      <sz val="9"/>
      <name val="Arial"/>
      <family val="2"/>
    </font>
    <font>
      <b/>
      <sz val="9"/>
      <color rgb="FF002060"/>
      <name val="Arial"/>
      <family val="2"/>
    </font>
    <font>
      <sz val="9"/>
      <color rgb="FF333333"/>
      <name val="Arial"/>
      <family val="2"/>
    </font>
    <font>
      <sz val="9"/>
      <color rgb="FFFF0000"/>
      <name val="Arial"/>
      <family val="2"/>
    </font>
    <font>
      <sz val="9"/>
      <color theme="1"/>
      <name val="Arial"/>
      <family val="2"/>
    </font>
    <font>
      <sz val="11"/>
      <color rgb="FF000000"/>
      <name val="Calibri"/>
      <family val="2"/>
    </font>
    <font>
      <b/>
      <sz val="10"/>
      <color indexed="9"/>
      <name val="Arial"/>
      <family val="2"/>
    </font>
    <font>
      <b/>
      <sz val="10"/>
      <color theme="1"/>
      <name val="Arial"/>
      <family val="2"/>
    </font>
    <font>
      <b/>
      <sz val="20"/>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1"/>
        <bgColor indexed="64"/>
      </patternFill>
    </fill>
    <fill>
      <patternFill patternType="solid">
        <fgColor theme="4"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rgb="FF000000"/>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166" fontId="3" fillId="0" borderId="0" applyFont="0" applyFill="0" applyBorder="0" applyAlignment="0" applyProtection="0"/>
    <xf numFmtId="0" fontId="3" fillId="0" borderId="0"/>
    <xf numFmtId="0" fontId="7" fillId="0" borderId="0" applyNumberFormat="0" applyFill="0" applyBorder="0" applyAlignment="0" applyProtection="0"/>
    <xf numFmtId="166" fontId="1" fillId="0" borderId="0" applyFont="0" applyFill="0" applyBorder="0" applyAlignment="0" applyProtection="0"/>
    <xf numFmtId="0" fontId="11" fillId="3" borderId="0">
      <alignment horizontal="left" vertical="center" indent="1"/>
    </xf>
    <xf numFmtId="41" fontId="1" fillId="0" borderId="0" applyFont="0" applyFill="0" applyBorder="0" applyAlignment="0" applyProtection="0"/>
  </cellStyleXfs>
  <cellXfs count="274">
    <xf numFmtId="0" fontId="0" fillId="0" borderId="0" xfId="0"/>
    <xf numFmtId="167" fontId="5" fillId="0" borderId="6" xfId="2" applyNumberFormat="1" applyFont="1" applyFill="1" applyBorder="1" applyAlignment="1">
      <alignment horizontal="center" vertical="center" wrapText="1"/>
    </xf>
    <xf numFmtId="167" fontId="5" fillId="0" borderId="7" xfId="2" applyNumberFormat="1" applyFont="1" applyFill="1" applyBorder="1" applyAlignment="1">
      <alignment horizontal="center" vertical="center" wrapText="1"/>
    </xf>
    <xf numFmtId="0" fontId="7" fillId="0" borderId="0" xfId="8"/>
    <xf numFmtId="0" fontId="3" fillId="0" borderId="0" xfId="7"/>
    <xf numFmtId="0" fontId="8" fillId="0" borderId="0" xfId="7" applyFont="1"/>
    <xf numFmtId="0" fontId="0" fillId="2" borderId="0" xfId="0" applyFill="1"/>
    <xf numFmtId="0" fontId="9" fillId="2" borderId="0" xfId="0" applyFont="1" applyFill="1"/>
    <xf numFmtId="0" fontId="10" fillId="2" borderId="0" xfId="0" applyFont="1" applyFill="1"/>
    <xf numFmtId="0" fontId="7" fillId="0" borderId="0" xfId="8" applyFill="1"/>
    <xf numFmtId="0" fontId="0" fillId="0" borderId="0" xfId="0" applyAlignment="1">
      <alignment wrapText="1"/>
    </xf>
    <xf numFmtId="0" fontId="0" fillId="0" borderId="0" xfId="0" applyAlignment="1">
      <alignment horizontal="center" vertical="center"/>
    </xf>
    <xf numFmtId="0" fontId="12" fillId="0" borderId="3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9" xfId="0" applyFont="1" applyBorder="1" applyAlignment="1">
      <alignment horizontal="center" vertical="center" wrapText="1"/>
    </xf>
    <xf numFmtId="172" fontId="12" fillId="0" borderId="25" xfId="0" applyNumberFormat="1" applyFont="1" applyBorder="1" applyAlignment="1">
      <alignment horizontal="center" vertical="center"/>
    </xf>
    <xf numFmtId="0" fontId="0" fillId="0" borderId="32" xfId="0" applyBorder="1" applyAlignment="1">
      <alignment horizontal="center" vertical="center"/>
    </xf>
    <xf numFmtId="0" fontId="0" fillId="0" borderId="14" xfId="0" applyBorder="1" applyAlignment="1">
      <alignment horizontal="justify" vertical="center" wrapText="1"/>
    </xf>
    <xf numFmtId="14" fontId="0" fillId="0" borderId="20" xfId="0" applyNumberFormat="1" applyBorder="1" applyAlignment="1">
      <alignment horizontal="center" vertical="center"/>
    </xf>
    <xf numFmtId="14" fontId="0" fillId="2" borderId="20" xfId="0" applyNumberFormat="1" applyFill="1" applyBorder="1" applyAlignment="1">
      <alignment horizontal="center" vertical="center"/>
    </xf>
    <xf numFmtId="0" fontId="0" fillId="0" borderId="20" xfId="0" applyBorder="1" applyAlignment="1">
      <alignment horizontal="center" vertical="center"/>
    </xf>
    <xf numFmtId="0" fontId="0" fillId="0" borderId="20" xfId="0" applyBorder="1"/>
    <xf numFmtId="172" fontId="0" fillId="0" borderId="4" xfId="0" applyNumberFormat="1"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justify" vertical="center" wrapText="1"/>
    </xf>
    <xf numFmtId="172" fontId="0" fillId="0" borderId="10"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34" xfId="0" applyBorder="1" applyAlignment="1">
      <alignment horizontal="center" vertical="center"/>
    </xf>
    <xf numFmtId="0" fontId="0" fillId="0" borderId="19" xfId="0" applyBorder="1" applyAlignment="1">
      <alignment horizontal="justify" vertical="center" wrapText="1"/>
    </xf>
    <xf numFmtId="0" fontId="0" fillId="0" borderId="18" xfId="0" applyBorder="1" applyAlignment="1">
      <alignment horizontal="center" vertical="center"/>
    </xf>
    <xf numFmtId="0" fontId="0" fillId="0" borderId="18" xfId="0" applyBorder="1"/>
    <xf numFmtId="172" fontId="0" fillId="0" borderId="35" xfId="0" applyNumberFormat="1" applyFill="1" applyBorder="1" applyAlignment="1">
      <alignment horizontal="center" vertical="center"/>
    </xf>
    <xf numFmtId="172" fontId="0" fillId="0" borderId="35" xfId="0" applyNumberFormat="1" applyBorder="1" applyAlignment="1">
      <alignment horizontal="center" vertical="center"/>
    </xf>
    <xf numFmtId="0" fontId="0" fillId="0" borderId="34" xfId="0" applyFill="1" applyBorder="1" applyAlignment="1">
      <alignment horizontal="center" vertical="center"/>
    </xf>
    <xf numFmtId="0" fontId="0" fillId="0" borderId="19" xfId="0" applyFill="1" applyBorder="1" applyAlignment="1">
      <alignment horizontal="justify" vertical="center" wrapText="1"/>
    </xf>
    <xf numFmtId="14" fontId="0" fillId="0" borderId="20" xfId="0" applyNumberFormat="1" applyFill="1" applyBorder="1" applyAlignment="1">
      <alignment horizontal="center" vertical="center"/>
    </xf>
    <xf numFmtId="0" fontId="0" fillId="0" borderId="18" xfId="0" applyFill="1" applyBorder="1" applyAlignment="1">
      <alignment horizontal="center" vertical="center"/>
    </xf>
    <xf numFmtId="0" fontId="0" fillId="0" borderId="18" xfId="0" applyFill="1" applyBorder="1"/>
    <xf numFmtId="172" fontId="0" fillId="0" borderId="37" xfId="0" applyNumberFormat="1" applyFill="1" applyBorder="1" applyAlignment="1">
      <alignment horizontal="center" vertical="center"/>
    </xf>
    <xf numFmtId="0" fontId="12" fillId="0" borderId="23" xfId="0" applyFont="1" applyBorder="1" applyAlignment="1">
      <alignment horizontal="center" vertical="center"/>
    </xf>
    <xf numFmtId="172" fontId="12" fillId="0" borderId="26" xfId="0" applyNumberFormat="1" applyFont="1" applyBorder="1" applyAlignment="1">
      <alignment horizontal="center" vertical="center"/>
    </xf>
    <xf numFmtId="0" fontId="0" fillId="0" borderId="31" xfId="0" applyBorder="1" applyAlignment="1">
      <alignment horizontal="center"/>
    </xf>
    <xf numFmtId="0" fontId="14" fillId="0" borderId="14" xfId="0" applyFont="1" applyBorder="1" applyAlignment="1">
      <alignment horizontal="justify" vertical="center" wrapText="1"/>
    </xf>
    <xf numFmtId="172" fontId="0" fillId="0" borderId="17" xfId="0" applyNumberFormat="1" applyBorder="1" applyAlignment="1">
      <alignment horizontal="center" vertical="center"/>
    </xf>
    <xf numFmtId="172" fontId="0" fillId="0" borderId="17" xfId="0" applyNumberFormat="1" applyFill="1" applyBorder="1" applyAlignment="1">
      <alignment horizontal="center" vertical="center"/>
    </xf>
    <xf numFmtId="172" fontId="0" fillId="0" borderId="17" xfId="0" applyNumberFormat="1" applyFont="1" applyBorder="1" applyAlignment="1">
      <alignment horizontal="center" vertical="center"/>
    </xf>
    <xf numFmtId="41" fontId="0" fillId="0" borderId="0" xfId="11" applyFont="1" applyFill="1"/>
    <xf numFmtId="0" fontId="0" fillId="0" borderId="9" xfId="0" applyBorder="1" applyAlignment="1">
      <alignment horizontal="center" vertical="center" wrapText="1"/>
    </xf>
    <xf numFmtId="0" fontId="0" fillId="0" borderId="0" xfId="0" applyAlignment="1">
      <alignment vertical="center" wrapText="1"/>
    </xf>
    <xf numFmtId="0" fontId="0" fillId="0" borderId="33" xfId="0" applyFill="1" applyBorder="1" applyAlignment="1">
      <alignment horizontal="center" vertical="center"/>
    </xf>
    <xf numFmtId="0" fontId="0" fillId="0" borderId="9" xfId="0" applyFill="1" applyBorder="1" applyAlignment="1">
      <alignment horizontal="justify" vertical="center" wrapText="1"/>
    </xf>
    <xf numFmtId="0" fontId="0" fillId="0" borderId="9" xfId="0" applyFill="1" applyBorder="1" applyAlignment="1">
      <alignment horizontal="center" vertical="center" wrapText="1"/>
    </xf>
    <xf numFmtId="172" fontId="0" fillId="0" borderId="17" xfId="0" applyNumberFormat="1" applyFont="1" applyFill="1" applyBorder="1" applyAlignment="1">
      <alignment horizontal="center" vertical="center"/>
    </xf>
    <xf numFmtId="172" fontId="12" fillId="0" borderId="24" xfId="0" applyNumberFormat="1" applyFont="1" applyBorder="1" applyAlignment="1">
      <alignment horizontal="center" vertical="center"/>
    </xf>
    <xf numFmtId="14" fontId="0" fillId="0" borderId="1" xfId="0" applyNumberFormat="1" applyBorder="1" applyAlignment="1">
      <alignment horizontal="center" vertical="center"/>
    </xf>
    <xf numFmtId="0" fontId="0" fillId="0" borderId="3" xfId="0" applyBorder="1"/>
    <xf numFmtId="172" fontId="12" fillId="0" borderId="2" xfId="0" applyNumberFormat="1" applyFont="1" applyBorder="1" applyAlignment="1">
      <alignment horizontal="center" vertical="center"/>
    </xf>
    <xf numFmtId="0" fontId="0" fillId="2" borderId="33" xfId="0" applyFill="1" applyBorder="1" applyAlignment="1">
      <alignment horizontal="center" vertical="center"/>
    </xf>
    <xf numFmtId="0" fontId="0" fillId="2" borderId="9" xfId="0" applyFill="1" applyBorder="1" applyAlignment="1">
      <alignment horizontal="justify" vertical="center" wrapText="1"/>
    </xf>
    <xf numFmtId="0" fontId="0" fillId="2" borderId="1" xfId="0" applyFill="1" applyBorder="1" applyAlignment="1">
      <alignment horizontal="center" vertical="center"/>
    </xf>
    <xf numFmtId="172" fontId="0" fillId="2" borderId="10" xfId="0" applyNumberFormat="1" applyFill="1" applyBorder="1" applyAlignment="1">
      <alignment horizontal="center" vertical="center"/>
    </xf>
    <xf numFmtId="0" fontId="0" fillId="0" borderId="38" xfId="0" applyBorder="1" applyAlignment="1">
      <alignment horizontal="center" vertical="center"/>
    </xf>
    <xf numFmtId="0" fontId="0" fillId="0" borderId="38"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20" xfId="0" applyFill="1" applyBorder="1"/>
    <xf numFmtId="172" fontId="12" fillId="0" borderId="7" xfId="0" applyNumberFormat="1" applyFont="1" applyBorder="1" applyAlignment="1">
      <alignment horizontal="center" vertical="center"/>
    </xf>
    <xf numFmtId="0" fontId="0" fillId="0" borderId="39" xfId="0" applyBorder="1" applyAlignment="1">
      <alignment horizontal="center" vertical="center"/>
    </xf>
    <xf numFmtId="0" fontId="15" fillId="0" borderId="3" xfId="0" applyFont="1" applyBorder="1" applyAlignment="1">
      <alignment horizontal="left" vertical="center"/>
    </xf>
    <xf numFmtId="0" fontId="15" fillId="0" borderId="20" xfId="0" applyFont="1" applyBorder="1" applyAlignment="1">
      <alignment horizontal="left" vertical="center"/>
    </xf>
    <xf numFmtId="0" fontId="0" fillId="0" borderId="40" xfId="0" applyBorder="1" applyAlignment="1">
      <alignment horizontal="center" vertical="center"/>
    </xf>
    <xf numFmtId="0" fontId="0" fillId="0" borderId="0" xfId="0" applyAlignment="1">
      <alignment horizontal="justify" vertical="center" wrapText="1"/>
    </xf>
    <xf numFmtId="172" fontId="0" fillId="0" borderId="41" xfId="0" applyNumberFormat="1" applyBorder="1" applyAlignment="1">
      <alignment horizontal="center" vertical="center"/>
    </xf>
    <xf numFmtId="0" fontId="12" fillId="0" borderId="31" xfId="0" applyFont="1" applyBorder="1" applyAlignment="1">
      <alignment horizontal="center"/>
    </xf>
    <xf numFmtId="0" fontId="0" fillId="0" borderId="14" xfId="0" applyBorder="1" applyAlignment="1">
      <alignment horizontal="center" vertical="center"/>
    </xf>
    <xf numFmtId="0" fontId="0" fillId="0" borderId="14" xfId="0" applyFill="1" applyBorder="1" applyAlignment="1">
      <alignment horizontal="center" vertical="center"/>
    </xf>
    <xf numFmtId="0" fontId="0" fillId="0" borderId="20" xfId="0" applyFill="1" applyBorder="1" applyAlignment="1">
      <alignment horizontal="center" vertical="center"/>
    </xf>
    <xf numFmtId="0" fontId="0" fillId="0" borderId="15" xfId="0" applyBorder="1" applyAlignment="1">
      <alignment horizontal="center" vertical="center"/>
    </xf>
    <xf numFmtId="0" fontId="0" fillId="0" borderId="15" xfId="0" applyBorder="1"/>
    <xf numFmtId="172" fontId="0" fillId="0" borderId="16" xfId="0" applyNumberFormat="1" applyBorder="1" applyAlignment="1">
      <alignment horizontal="center" vertical="center"/>
    </xf>
    <xf numFmtId="0" fontId="16" fillId="0" borderId="0" xfId="0" applyFont="1" applyBorder="1"/>
    <xf numFmtId="49" fontId="16" fillId="0" borderId="0" xfId="0" applyNumberFormat="1" applyFont="1" applyBorder="1" applyAlignment="1">
      <alignment horizontal="center"/>
    </xf>
    <xf numFmtId="0" fontId="16" fillId="0" borderId="0" xfId="0" applyFont="1" applyBorder="1" applyAlignment="1">
      <alignment horizontal="center"/>
    </xf>
    <xf numFmtId="167" fontId="17" fillId="0" borderId="0" xfId="2" applyNumberFormat="1" applyFont="1" applyBorder="1"/>
    <xf numFmtId="0" fontId="18" fillId="0" borderId="0" xfId="0" applyFont="1" applyBorder="1" applyAlignment="1">
      <alignment horizontal="center"/>
    </xf>
    <xf numFmtId="168" fontId="18" fillId="0" borderId="0" xfId="3" applyNumberFormat="1" applyFont="1" applyBorder="1" applyAlignment="1">
      <alignment horizontal="center"/>
    </xf>
    <xf numFmtId="167" fontId="16" fillId="0" borderId="0" xfId="2" applyNumberFormat="1" applyFont="1" applyBorder="1"/>
    <xf numFmtId="168" fontId="16" fillId="0" borderId="0" xfId="3" applyNumberFormat="1" applyFont="1" applyBorder="1" applyAlignment="1">
      <alignment horizontal="center"/>
    </xf>
    <xf numFmtId="165" fontId="16" fillId="0" borderId="0" xfId="2" applyFont="1" applyBorder="1"/>
    <xf numFmtId="49" fontId="16" fillId="0" borderId="0" xfId="0" applyNumberFormat="1" applyFont="1" applyFill="1" applyBorder="1" applyAlignment="1">
      <alignment horizontal="center"/>
    </xf>
    <xf numFmtId="0" fontId="19" fillId="0" borderId="0" xfId="0" applyFont="1" applyFill="1" applyBorder="1" applyAlignment="1">
      <alignment horizontal="left"/>
    </xf>
    <xf numFmtId="49" fontId="19" fillId="0" borderId="0" xfId="0" applyNumberFormat="1" applyFont="1" applyFill="1" applyBorder="1" applyAlignment="1">
      <alignment horizontal="center"/>
    </xf>
    <xf numFmtId="0" fontId="19" fillId="0" borderId="0" xfId="0" applyFont="1" applyFill="1" applyBorder="1" applyAlignment="1">
      <alignment horizontal="center"/>
    </xf>
    <xf numFmtId="0" fontId="18" fillId="0" borderId="0" xfId="0" applyNumberFormat="1" applyFont="1" applyFill="1" applyBorder="1" applyAlignment="1">
      <alignment horizontal="center"/>
    </xf>
    <xf numFmtId="0" fontId="19" fillId="0" borderId="0" xfId="5" applyFont="1" applyFill="1" applyBorder="1" applyAlignment="1">
      <alignment horizontal="left"/>
    </xf>
    <xf numFmtId="49" fontId="19" fillId="0" borderId="0" xfId="5" applyNumberFormat="1" applyFont="1" applyFill="1" applyBorder="1" applyAlignment="1">
      <alignment horizontal="center"/>
    </xf>
    <xf numFmtId="0" fontId="19" fillId="0" borderId="0" xfId="5" applyFont="1" applyFill="1" applyBorder="1" applyAlignment="1">
      <alignment horizontal="center"/>
    </xf>
    <xf numFmtId="0" fontId="20" fillId="4" borderId="5" xfId="0" applyFont="1" applyFill="1" applyBorder="1" applyAlignment="1">
      <alignment horizontal="center" vertical="center" wrapText="1"/>
    </xf>
    <xf numFmtId="49" fontId="20" fillId="4" borderId="8" xfId="0" applyNumberFormat="1"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67" fontId="21" fillId="5" borderId="7" xfId="2" applyNumberFormat="1" applyFont="1" applyFill="1" applyBorder="1" applyAlignment="1">
      <alignment horizontal="center" vertical="center" wrapText="1"/>
    </xf>
    <xf numFmtId="0" fontId="22" fillId="5" borderId="6" xfId="0" applyFont="1" applyFill="1" applyBorder="1" applyAlignment="1">
      <alignment horizontal="center" vertical="center" wrapText="1"/>
    </xf>
    <xf numFmtId="168" fontId="20" fillId="5" borderId="6" xfId="3" applyNumberFormat="1" applyFont="1" applyFill="1" applyBorder="1" applyAlignment="1">
      <alignment horizontal="center" vertical="center" wrapText="1"/>
    </xf>
    <xf numFmtId="167" fontId="21" fillId="5" borderId="6" xfId="2" applyNumberFormat="1" applyFont="1" applyFill="1" applyBorder="1" applyAlignment="1">
      <alignment horizontal="center" vertical="center" wrapText="1"/>
    </xf>
    <xf numFmtId="168" fontId="21" fillId="5" borderId="6" xfId="3"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xf>
    <xf numFmtId="0" fontId="16" fillId="0" borderId="42" xfId="0" applyFont="1" applyBorder="1"/>
    <xf numFmtId="0" fontId="23" fillId="0" borderId="42" xfId="0" applyFont="1" applyFill="1" applyBorder="1"/>
    <xf numFmtId="49" fontId="23" fillId="0" borderId="42" xfId="0" applyNumberFormat="1" applyFont="1" applyFill="1" applyBorder="1" applyAlignment="1">
      <alignment horizontal="center"/>
    </xf>
    <xf numFmtId="0" fontId="23" fillId="0" borderId="42" xfId="0" applyFont="1" applyFill="1" applyBorder="1" applyAlignment="1">
      <alignment horizontal="center"/>
    </xf>
    <xf numFmtId="167" fontId="16" fillId="0" borderId="42" xfId="2" applyNumberFormat="1" applyFont="1" applyFill="1" applyBorder="1"/>
    <xf numFmtId="0" fontId="16" fillId="0" borderId="42" xfId="0" applyFont="1" applyBorder="1" applyAlignment="1">
      <alignment horizontal="center"/>
    </xf>
    <xf numFmtId="0" fontId="18" fillId="0" borderId="42" xfId="0" applyFont="1" applyBorder="1" applyAlignment="1">
      <alignment horizontal="center"/>
    </xf>
    <xf numFmtId="168" fontId="18" fillId="0" borderId="42" xfId="3" applyNumberFormat="1" applyFont="1" applyBorder="1" applyAlignment="1">
      <alignment horizontal="center"/>
    </xf>
    <xf numFmtId="167" fontId="16" fillId="0" borderId="42" xfId="2" applyNumberFormat="1" applyFont="1" applyBorder="1"/>
    <xf numFmtId="168" fontId="16" fillId="0" borderId="42" xfId="3" applyNumberFormat="1" applyFont="1" applyBorder="1" applyAlignment="1">
      <alignment horizontal="center"/>
    </xf>
    <xf numFmtId="0" fontId="16" fillId="0" borderId="43" xfId="0" applyFont="1" applyBorder="1"/>
    <xf numFmtId="0" fontId="18" fillId="0" borderId="43" xfId="0" applyFont="1" applyFill="1" applyBorder="1"/>
    <xf numFmtId="49" fontId="18" fillId="0" borderId="43" xfId="0" applyNumberFormat="1" applyFont="1" applyFill="1" applyBorder="1" applyAlignment="1">
      <alignment horizontal="center"/>
    </xf>
    <xf numFmtId="0" fontId="18" fillId="0" borderId="43" xfId="0" applyNumberFormat="1" applyFont="1" applyFill="1" applyBorder="1" applyAlignment="1">
      <alignment horizontal="center"/>
    </xf>
    <xf numFmtId="0" fontId="18" fillId="0" borderId="43" xfId="0" applyFont="1" applyFill="1" applyBorder="1" applyAlignment="1">
      <alignment horizontal="center"/>
    </xf>
    <xf numFmtId="167" fontId="18" fillId="0" borderId="43" xfId="2" applyNumberFormat="1" applyFont="1" applyFill="1" applyBorder="1" applyAlignment="1">
      <alignment horizontal="right"/>
    </xf>
    <xf numFmtId="10" fontId="16" fillId="0" borderId="43" xfId="3" applyNumberFormat="1" applyFont="1" applyBorder="1" applyAlignment="1">
      <alignment horizontal="center"/>
    </xf>
    <xf numFmtId="167" fontId="18" fillId="0" borderId="43" xfId="2" applyNumberFormat="1" applyFont="1" applyBorder="1" applyAlignment="1">
      <alignment horizontal="center"/>
    </xf>
    <xf numFmtId="168" fontId="18" fillId="0" borderId="43" xfId="3" applyNumberFormat="1" applyFont="1" applyBorder="1" applyAlignment="1">
      <alignment horizontal="center"/>
    </xf>
    <xf numFmtId="167" fontId="18" fillId="0" borderId="43" xfId="2" applyNumberFormat="1" applyFont="1" applyBorder="1"/>
    <xf numFmtId="1" fontId="18" fillId="0" borderId="43" xfId="2" applyNumberFormat="1" applyFont="1" applyBorder="1"/>
    <xf numFmtId="0" fontId="23" fillId="0" borderId="43" xfId="0" applyFont="1" applyFill="1" applyBorder="1"/>
    <xf numFmtId="49" fontId="23" fillId="0" borderId="43" xfId="0" applyNumberFormat="1" applyFont="1" applyFill="1" applyBorder="1" applyAlignment="1">
      <alignment horizontal="center"/>
    </xf>
    <xf numFmtId="0" fontId="23" fillId="0" borderId="43" xfId="0" applyFont="1" applyFill="1" applyBorder="1" applyAlignment="1">
      <alignment horizontal="center"/>
    </xf>
    <xf numFmtId="168" fontId="16" fillId="0" borderId="43" xfId="3" applyNumberFormat="1" applyFont="1" applyBorder="1" applyAlignment="1">
      <alignment horizontal="center"/>
    </xf>
    <xf numFmtId="0" fontId="16" fillId="0" borderId="43" xfId="0" applyFont="1" applyFill="1" applyBorder="1"/>
    <xf numFmtId="167" fontId="18" fillId="0" borderId="43" xfId="2" applyNumberFormat="1" applyFont="1" applyFill="1" applyBorder="1" applyAlignment="1">
      <alignment horizontal="center"/>
    </xf>
    <xf numFmtId="168" fontId="18" fillId="0" borderId="43" xfId="3" applyNumberFormat="1" applyFont="1" applyFill="1" applyBorder="1" applyAlignment="1">
      <alignment horizontal="center"/>
    </xf>
    <xf numFmtId="167" fontId="18" fillId="0" borderId="43" xfId="2" applyNumberFormat="1" applyFont="1" applyFill="1" applyBorder="1"/>
    <xf numFmtId="0" fontId="16" fillId="0" borderId="43" xfId="0" applyFont="1" applyBorder="1" applyAlignment="1">
      <alignment horizontal="center"/>
    </xf>
    <xf numFmtId="0" fontId="16" fillId="0" borderId="0" xfId="0" applyFont="1" applyFill="1" applyBorder="1"/>
    <xf numFmtId="4" fontId="19" fillId="0" borderId="27" xfId="0" applyNumberFormat="1" applyFont="1" applyFill="1" applyBorder="1" applyAlignment="1">
      <alignment horizontal="left"/>
    </xf>
    <xf numFmtId="4" fontId="19" fillId="0" borderId="18" xfId="0" applyNumberFormat="1" applyFont="1" applyFill="1" applyBorder="1" applyAlignment="1">
      <alignment horizontal="center"/>
    </xf>
    <xf numFmtId="169" fontId="19" fillId="0" borderId="18" xfId="2" applyNumberFormat="1" applyFont="1" applyFill="1" applyBorder="1" applyAlignment="1">
      <alignment horizontal="center"/>
    </xf>
    <xf numFmtId="4" fontId="19" fillId="0" borderId="18" xfId="3" applyNumberFormat="1" applyFont="1" applyFill="1" applyBorder="1" applyAlignment="1">
      <alignment horizontal="center"/>
    </xf>
    <xf numFmtId="3" fontId="19" fillId="0" borderId="18" xfId="0" applyNumberFormat="1" applyFont="1" applyFill="1" applyBorder="1" applyAlignment="1">
      <alignment horizontal="center"/>
    </xf>
    <xf numFmtId="0" fontId="19" fillId="0" borderId="28" xfId="0" applyFont="1" applyFill="1" applyBorder="1" applyAlignment="1">
      <alignment horizontal="left"/>
    </xf>
    <xf numFmtId="0" fontId="19" fillId="0" borderId="5" xfId="0" applyFont="1" applyFill="1" applyBorder="1" applyAlignment="1">
      <alignment horizontal="center"/>
    </xf>
    <xf numFmtId="167" fontId="24" fillId="0" borderId="6" xfId="2" applyNumberFormat="1" applyFont="1" applyFill="1" applyBorder="1" applyAlignment="1">
      <alignment horizontal="center"/>
    </xf>
    <xf numFmtId="168" fontId="19" fillId="0" borderId="6" xfId="3" applyNumberFormat="1" applyFont="1" applyFill="1" applyBorder="1" applyAlignment="1">
      <alignment horizontal="center" vertical="center"/>
    </xf>
    <xf numFmtId="10" fontId="19" fillId="0" borderId="6" xfId="2" applyNumberFormat="1" applyFont="1" applyFill="1" applyBorder="1" applyAlignment="1">
      <alignment horizontal="center"/>
    </xf>
    <xf numFmtId="167" fontId="19" fillId="0" borderId="6" xfId="2" applyNumberFormat="1" applyFont="1" applyFill="1" applyBorder="1" applyAlignment="1">
      <alignment horizontal="center" vertical="center"/>
    </xf>
    <xf numFmtId="168" fontId="19" fillId="0" borderId="6" xfId="3" applyNumberFormat="1" applyFont="1" applyFill="1" applyBorder="1" applyAlignment="1">
      <alignment horizontal="center"/>
    </xf>
    <xf numFmtId="0" fontId="19" fillId="0" borderId="6" xfId="0" applyFont="1" applyFill="1" applyBorder="1" applyAlignment="1">
      <alignment horizontal="center"/>
    </xf>
    <xf numFmtId="10" fontId="19" fillId="0" borderId="6" xfId="3" applyNumberFormat="1" applyFont="1" applyFill="1" applyBorder="1" applyAlignment="1">
      <alignment horizontal="center"/>
    </xf>
    <xf numFmtId="10" fontId="19" fillId="0" borderId="6" xfId="0" applyNumberFormat="1" applyFont="1" applyFill="1" applyBorder="1" applyAlignment="1">
      <alignment horizontal="center"/>
    </xf>
    <xf numFmtId="0" fontId="19" fillId="0" borderId="13" xfId="0" applyFont="1" applyFill="1" applyBorder="1" applyAlignment="1">
      <alignment vertical="center"/>
    </xf>
    <xf numFmtId="10" fontId="19" fillId="0" borderId="13" xfId="3" applyNumberFormat="1" applyFont="1" applyFill="1" applyBorder="1" applyAlignment="1">
      <alignment vertical="center"/>
    </xf>
    <xf numFmtId="49" fontId="23" fillId="0" borderId="42" xfId="0" applyNumberFormat="1" applyFont="1" applyFill="1" applyBorder="1"/>
    <xf numFmtId="0" fontId="23" fillId="0" borderId="42" xfId="0" applyFont="1" applyFill="1" applyBorder="1" applyAlignment="1">
      <alignment horizontal="left"/>
    </xf>
    <xf numFmtId="167" fontId="18" fillId="0" borderId="42" xfId="2" applyNumberFormat="1" applyFont="1" applyFill="1" applyBorder="1"/>
    <xf numFmtId="10" fontId="18" fillId="0" borderId="42" xfId="3" applyNumberFormat="1" applyFont="1" applyFill="1" applyBorder="1" applyAlignment="1">
      <alignment horizontal="center"/>
    </xf>
    <xf numFmtId="167" fontId="18" fillId="0" borderId="42" xfId="2" applyNumberFormat="1" applyFont="1" applyFill="1" applyBorder="1" applyAlignment="1">
      <alignment horizontal="center"/>
    </xf>
    <xf numFmtId="0" fontId="0" fillId="0" borderId="42" xfId="0" applyBorder="1" applyAlignment="1">
      <alignment horizontal="center"/>
    </xf>
    <xf numFmtId="0" fontId="0" fillId="0" borderId="42" xfId="0" applyBorder="1"/>
    <xf numFmtId="0" fontId="18" fillId="0" borderId="42" xfId="0" applyFont="1" applyBorder="1"/>
    <xf numFmtId="0" fontId="18" fillId="0" borderId="0" xfId="0" applyFont="1"/>
    <xf numFmtId="170" fontId="18" fillId="0" borderId="0" xfId="1" applyNumberFormat="1" applyFont="1"/>
    <xf numFmtId="173" fontId="18" fillId="0" borderId="0" xfId="0" applyNumberFormat="1" applyFont="1"/>
    <xf numFmtId="174" fontId="18" fillId="0" borderId="0" xfId="0" applyNumberFormat="1" applyFont="1"/>
    <xf numFmtId="0" fontId="18" fillId="0" borderId="43" xfId="0" applyFont="1" applyFill="1" applyBorder="1" applyAlignment="1">
      <alignment horizontal="left"/>
    </xf>
    <xf numFmtId="10" fontId="18" fillId="0" borderId="43" xfId="3" applyNumberFormat="1" applyFont="1" applyFill="1" applyBorder="1" applyAlignment="1">
      <alignment horizontal="center"/>
    </xf>
    <xf numFmtId="170" fontId="18" fillId="0" borderId="0" xfId="1" applyNumberFormat="1" applyFont="1" applyFill="1"/>
    <xf numFmtId="49" fontId="23" fillId="0" borderId="43" xfId="0" applyNumberFormat="1" applyFont="1" applyFill="1" applyBorder="1"/>
    <xf numFmtId="0" fontId="23" fillId="0" borderId="43" xfId="0" applyFont="1" applyFill="1" applyBorder="1" applyAlignment="1">
      <alignment horizontal="left"/>
    </xf>
    <xf numFmtId="0" fontId="18" fillId="0" borderId="0" xfId="0" applyFont="1" applyFill="1"/>
    <xf numFmtId="168" fontId="18" fillId="0" borderId="43" xfId="0" applyNumberFormat="1" applyFont="1" applyFill="1" applyBorder="1" applyAlignment="1">
      <alignment horizontal="center"/>
    </xf>
    <xf numFmtId="0" fontId="25" fillId="0" borderId="43" xfId="0" applyFont="1" applyBorder="1" applyAlignment="1">
      <alignment horizontal="center"/>
    </xf>
    <xf numFmtId="49" fontId="18" fillId="0" borderId="43" xfId="0" applyNumberFormat="1" applyFont="1" applyFill="1" applyBorder="1" applyAlignment="1">
      <alignment horizontal="left"/>
    </xf>
    <xf numFmtId="0" fontId="18" fillId="0" borderId="43" xfId="0" applyFont="1" applyBorder="1" applyAlignment="1">
      <alignment horizontal="center"/>
    </xf>
    <xf numFmtId="0" fontId="18" fillId="0" borderId="43" xfId="0" applyFont="1" applyFill="1" applyBorder="1" applyAlignment="1">
      <alignment horizontal="left" vertical="center"/>
    </xf>
    <xf numFmtId="0" fontId="26" fillId="0" borderId="43" xfId="0" applyFont="1" applyFill="1" applyBorder="1" applyAlignment="1">
      <alignment horizontal="center"/>
    </xf>
    <xf numFmtId="0" fontId="27" fillId="0" borderId="43" xfId="0" applyFont="1" applyFill="1" applyBorder="1" applyAlignment="1">
      <alignment horizontal="left"/>
    </xf>
    <xf numFmtId="167" fontId="18" fillId="0" borderId="43" xfId="0" applyNumberFormat="1" applyFont="1" applyFill="1" applyBorder="1" applyAlignment="1">
      <alignment horizontal="center"/>
    </xf>
    <xf numFmtId="167" fontId="18" fillId="0" borderId="43" xfId="0" applyNumberFormat="1" applyFont="1" applyFill="1" applyBorder="1"/>
    <xf numFmtId="0" fontId="19" fillId="0" borderId="43" xfId="0" applyFont="1" applyFill="1" applyBorder="1" applyAlignment="1">
      <alignment horizontal="center"/>
    </xf>
    <xf numFmtId="0" fontId="28" fillId="0" borderId="43" xfId="0" applyFont="1" applyFill="1" applyBorder="1"/>
    <xf numFmtId="0" fontId="19" fillId="0" borderId="22" xfId="0" applyFont="1" applyFill="1" applyBorder="1" applyAlignment="1">
      <alignment horizontal="left"/>
    </xf>
    <xf numFmtId="164" fontId="19" fillId="0" borderId="22" xfId="2" applyNumberFormat="1" applyFont="1" applyFill="1" applyBorder="1" applyAlignment="1">
      <alignment horizontal="center"/>
    </xf>
    <xf numFmtId="168" fontId="19" fillId="0" borderId="22" xfId="3" applyNumberFormat="1" applyFont="1" applyFill="1" applyBorder="1" applyAlignment="1">
      <alignment horizontal="center" vertical="center"/>
    </xf>
    <xf numFmtId="167" fontId="19" fillId="0" borderId="22" xfId="2" applyNumberFormat="1" applyFont="1" applyFill="1" applyBorder="1" applyAlignment="1">
      <alignment horizontal="center" vertical="center"/>
    </xf>
    <xf numFmtId="5" fontId="19" fillId="0" borderId="22" xfId="0" applyNumberFormat="1" applyFont="1" applyFill="1" applyBorder="1" applyAlignment="1">
      <alignment horizontal="center"/>
    </xf>
    <xf numFmtId="167" fontId="19" fillId="0" borderId="22" xfId="0" applyNumberFormat="1" applyFont="1" applyFill="1" applyBorder="1" applyAlignment="1">
      <alignment horizontal="center"/>
    </xf>
    <xf numFmtId="1" fontId="19" fillId="0" borderId="22" xfId="2" applyNumberFormat="1" applyFont="1" applyFill="1" applyBorder="1" applyAlignment="1">
      <alignment horizontal="center"/>
    </xf>
    <xf numFmtId="169" fontId="19" fillId="0" borderId="22" xfId="0" applyNumberFormat="1" applyFont="1" applyFill="1" applyBorder="1" applyAlignment="1">
      <alignment horizontal="center"/>
    </xf>
    <xf numFmtId="0" fontId="19" fillId="0" borderId="6" xfId="0" applyFont="1" applyFill="1" applyBorder="1" applyAlignment="1">
      <alignment horizontal="left"/>
    </xf>
    <xf numFmtId="169" fontId="19" fillId="0" borderId="6" xfId="0" applyNumberFormat="1" applyFont="1" applyFill="1" applyBorder="1" applyAlignment="1">
      <alignment horizontal="center"/>
    </xf>
    <xf numFmtId="3" fontId="19" fillId="0" borderId="6" xfId="0" applyNumberFormat="1" applyFont="1" applyFill="1" applyBorder="1" applyAlignment="1">
      <alignment horizontal="center"/>
    </xf>
    <xf numFmtId="0" fontId="19" fillId="0" borderId="7" xfId="0" applyFont="1" applyFill="1" applyBorder="1" applyAlignment="1">
      <alignment horizontal="center"/>
    </xf>
    <xf numFmtId="0" fontId="19" fillId="0" borderId="8" xfId="0" applyFont="1" applyFill="1" applyBorder="1" applyAlignment="1">
      <alignment horizontal="left"/>
    </xf>
    <xf numFmtId="0" fontId="19" fillId="0" borderId="15" xfId="0" applyFont="1" applyFill="1" applyBorder="1" applyAlignment="1">
      <alignment horizontal="left"/>
    </xf>
    <xf numFmtId="167" fontId="24" fillId="0" borderId="15" xfId="2" applyNumberFormat="1" applyFont="1" applyFill="1" applyBorder="1" applyAlignment="1">
      <alignment horizontal="center"/>
    </xf>
    <xf numFmtId="168" fontId="19" fillId="0" borderId="15" xfId="3" applyNumberFormat="1" applyFont="1" applyFill="1" applyBorder="1" applyAlignment="1">
      <alignment horizontal="center" vertical="center"/>
    </xf>
    <xf numFmtId="167" fontId="19" fillId="0" borderId="15" xfId="2" applyNumberFormat="1" applyFont="1" applyFill="1" applyBorder="1" applyAlignment="1">
      <alignment horizontal="center"/>
    </xf>
    <xf numFmtId="167" fontId="19" fillId="0" borderId="15" xfId="2" applyNumberFormat="1" applyFont="1" applyFill="1" applyBorder="1" applyAlignment="1">
      <alignment horizontal="center" vertical="center"/>
    </xf>
    <xf numFmtId="168" fontId="19" fillId="0" borderId="15" xfId="3" applyNumberFormat="1" applyFont="1" applyFill="1" applyBorder="1" applyAlignment="1">
      <alignment horizontal="center"/>
    </xf>
    <xf numFmtId="0" fontId="19" fillId="0" borderId="15" xfId="0" applyFont="1" applyFill="1" applyBorder="1" applyAlignment="1">
      <alignment horizontal="center"/>
    </xf>
    <xf numFmtId="3" fontId="19" fillId="0" borderId="15" xfId="0" applyNumberFormat="1" applyFont="1" applyFill="1" applyBorder="1" applyAlignment="1">
      <alignment horizontal="center"/>
    </xf>
    <xf numFmtId="169" fontId="19" fillId="0" borderId="15" xfId="0" applyNumberFormat="1" applyFont="1" applyFill="1" applyBorder="1" applyAlignment="1">
      <alignment horizontal="center"/>
    </xf>
    <xf numFmtId="10" fontId="19" fillId="0" borderId="15" xfId="3" applyNumberFormat="1" applyFont="1" applyFill="1" applyBorder="1" applyAlignment="1">
      <alignment horizontal="center"/>
    </xf>
    <xf numFmtId="169" fontId="19" fillId="0" borderId="16" xfId="0" applyNumberFormat="1" applyFont="1" applyFill="1" applyBorder="1" applyAlignment="1">
      <alignment horizontal="center"/>
    </xf>
    <xf numFmtId="167" fontId="19" fillId="0" borderId="6" xfId="2" applyNumberFormat="1" applyFont="1" applyFill="1" applyBorder="1" applyAlignment="1">
      <alignment horizontal="center"/>
    </xf>
    <xf numFmtId="0" fontId="4" fillId="0" borderId="0" xfId="0" applyFont="1" applyFill="1" applyBorder="1"/>
    <xf numFmtId="0" fontId="6" fillId="0" borderId="0" xfId="0" applyFont="1" applyFill="1" applyBorder="1"/>
    <xf numFmtId="0" fontId="5" fillId="0" borderId="0" xfId="0" applyFont="1" applyFill="1" applyBorder="1"/>
    <xf numFmtId="167" fontId="3" fillId="0" borderId="0" xfId="2" applyNumberFormat="1" applyFont="1"/>
    <xf numFmtId="0" fontId="29" fillId="6" borderId="21" xfId="7" applyFont="1" applyFill="1" applyBorder="1" applyAlignment="1">
      <alignment horizontal="center" wrapText="1"/>
    </xf>
    <xf numFmtId="167" fontId="29" fillId="6" borderId="22" xfId="2" applyNumberFormat="1" applyFont="1" applyFill="1" applyBorder="1" applyAlignment="1">
      <alignment horizontal="center" wrapText="1"/>
    </xf>
    <xf numFmtId="167" fontId="29" fillId="6" borderId="44" xfId="2" applyNumberFormat="1" applyFont="1" applyFill="1" applyBorder="1" applyAlignment="1">
      <alignment horizontal="center" wrapText="1"/>
    </xf>
    <xf numFmtId="0" fontId="3" fillId="0" borderId="11" xfId="7" applyFont="1" applyFill="1" applyBorder="1" applyAlignment="1">
      <alignment wrapText="1"/>
    </xf>
    <xf numFmtId="167" fontId="3" fillId="0" borderId="1" xfId="2" applyNumberFormat="1" applyFont="1" applyFill="1" applyBorder="1" applyAlignment="1">
      <alignment wrapText="1"/>
    </xf>
    <xf numFmtId="10" fontId="3" fillId="0" borderId="1" xfId="6" applyNumberFormat="1" applyFont="1" applyFill="1" applyBorder="1" applyAlignment="1">
      <alignment horizontal="center"/>
    </xf>
    <xf numFmtId="167" fontId="3" fillId="0" borderId="10" xfId="2" applyNumberFormat="1" applyFont="1" applyFill="1" applyBorder="1"/>
    <xf numFmtId="0" fontId="3" fillId="0" borderId="11" xfId="7" applyFill="1" applyBorder="1" applyAlignment="1">
      <alignment wrapText="1"/>
    </xf>
    <xf numFmtId="167" fontId="3" fillId="0" borderId="0" xfId="7" applyNumberFormat="1"/>
    <xf numFmtId="0" fontId="3" fillId="0" borderId="45" xfId="7" applyFill="1" applyBorder="1" applyAlignment="1">
      <alignment wrapText="1"/>
    </xf>
    <xf numFmtId="167" fontId="3" fillId="0" borderId="46" xfId="2" applyNumberFormat="1" applyFont="1" applyFill="1" applyBorder="1" applyAlignment="1">
      <alignment wrapText="1"/>
    </xf>
    <xf numFmtId="10" fontId="3" fillId="0" borderId="46" xfId="6" applyNumberFormat="1" applyFont="1" applyFill="1" applyBorder="1" applyAlignment="1">
      <alignment horizontal="center"/>
    </xf>
    <xf numFmtId="167" fontId="3" fillId="0" borderId="47" xfId="2" applyNumberFormat="1" applyFont="1" applyFill="1" applyBorder="1"/>
    <xf numFmtId="0" fontId="8" fillId="7" borderId="0" xfId="7" applyFont="1" applyFill="1"/>
    <xf numFmtId="167" fontId="3" fillId="0" borderId="0" xfId="2" applyNumberFormat="1" applyFont="1" applyBorder="1" applyAlignment="1">
      <alignment wrapText="1"/>
    </xf>
    <xf numFmtId="10" fontId="3" fillId="0" borderId="0" xfId="6" applyNumberFormat="1" applyFont="1" applyBorder="1" applyAlignment="1">
      <alignment horizontal="center"/>
    </xf>
    <xf numFmtId="167" fontId="3" fillId="0" borderId="0" xfId="2" applyNumberFormat="1" applyFont="1" applyBorder="1"/>
    <xf numFmtId="0" fontId="3" fillId="0" borderId="11" xfId="7" applyBorder="1" applyAlignment="1">
      <alignment wrapText="1"/>
    </xf>
    <xf numFmtId="167" fontId="3" fillId="0" borderId="1" xfId="2" applyNumberFormat="1" applyFont="1" applyBorder="1" applyAlignment="1">
      <alignment wrapText="1"/>
    </xf>
    <xf numFmtId="10" fontId="3" fillId="0" borderId="1" xfId="6" applyNumberFormat="1" applyFont="1" applyBorder="1" applyAlignment="1">
      <alignment horizontal="center"/>
    </xf>
    <xf numFmtId="0" fontId="3" fillId="0" borderId="0" xfId="7" applyBorder="1" applyAlignment="1">
      <alignment wrapText="1"/>
    </xf>
    <xf numFmtId="0" fontId="3" fillId="0" borderId="1" xfId="7" applyFill="1" applyBorder="1" applyAlignment="1">
      <alignment wrapText="1"/>
    </xf>
    <xf numFmtId="167" fontId="3" fillId="0" borderId="1" xfId="2" applyNumberFormat="1" applyFont="1" applyFill="1" applyBorder="1"/>
    <xf numFmtId="171" fontId="3" fillId="0" borderId="0" xfId="6" applyNumberFormat="1" applyFont="1" applyAlignment="1">
      <alignment horizontal="center"/>
    </xf>
    <xf numFmtId="167" fontId="29" fillId="6" borderId="22" xfId="2" applyNumberFormat="1" applyFont="1" applyFill="1" applyBorder="1" applyAlignment="1">
      <alignment horizontal="center" vertical="center" wrapText="1"/>
    </xf>
    <xf numFmtId="167" fontId="29" fillId="6" borderId="44" xfId="2" applyNumberFormat="1" applyFont="1" applyFill="1" applyBorder="1" applyAlignment="1">
      <alignment horizontal="center" vertical="center" wrapText="1"/>
    </xf>
    <xf numFmtId="0" fontId="3" fillId="0" borderId="1" xfId="7" applyBorder="1" applyAlignment="1">
      <alignment wrapText="1"/>
    </xf>
    <xf numFmtId="0" fontId="30" fillId="7" borderId="21" xfId="7" applyFont="1" applyFill="1" applyBorder="1" applyAlignment="1">
      <alignment horizontal="center" wrapText="1"/>
    </xf>
    <xf numFmtId="167" fontId="30" fillId="7" borderId="22" xfId="2" applyNumberFormat="1" applyFont="1" applyFill="1" applyBorder="1" applyAlignment="1">
      <alignment horizontal="center" wrapText="1"/>
    </xf>
    <xf numFmtId="167" fontId="30" fillId="7" borderId="44" xfId="2" applyNumberFormat="1" applyFont="1" applyFill="1" applyBorder="1" applyAlignment="1">
      <alignment horizontal="center" wrapText="1"/>
    </xf>
    <xf numFmtId="0" fontId="12" fillId="0" borderId="31" xfId="0" applyFont="1" applyBorder="1" applyAlignment="1">
      <alignment vertical="center"/>
    </xf>
    <xf numFmtId="0" fontId="12" fillId="0" borderId="36" xfId="0" applyFont="1" applyBorder="1" applyAlignment="1">
      <alignment vertical="center"/>
    </xf>
    <xf numFmtId="0" fontId="11" fillId="3" borderId="0" xfId="10" applyAlignment="1">
      <alignment horizontal="left" vertical="center"/>
    </xf>
    <xf numFmtId="0" fontId="7" fillId="2" borderId="0" xfId="8" applyFill="1" applyAlignment="1">
      <alignment horizontal="left"/>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xf>
    <xf numFmtId="0" fontId="13" fillId="0" borderId="0" xfId="4" applyFont="1" applyAlignment="1">
      <alignment horizontal="center"/>
    </xf>
    <xf numFmtId="0" fontId="12" fillId="0" borderId="0" xfId="0" applyFont="1" applyAlignment="1">
      <alignment horizontal="center" vertical="center"/>
    </xf>
    <xf numFmtId="0" fontId="0" fillId="0" borderId="0" xfId="0" applyAlignment="1">
      <alignment horizontal="left" vertical="center" wrapText="1"/>
    </xf>
    <xf numFmtId="0" fontId="12" fillId="0" borderId="5" xfId="0" applyFont="1" applyBorder="1" applyAlignment="1">
      <alignment horizontal="center"/>
    </xf>
    <xf numFmtId="0" fontId="12" fillId="0" borderId="6" xfId="0" applyFont="1" applyBorder="1" applyAlignment="1">
      <alignment horizontal="center"/>
    </xf>
    <xf numFmtId="0" fontId="12" fillId="0" borderId="29" xfId="0" applyFont="1" applyBorder="1" applyAlignment="1">
      <alignment horizontal="center"/>
    </xf>
    <xf numFmtId="0" fontId="12" fillId="0" borderId="7" xfId="0" applyFont="1" applyBorder="1" applyAlignment="1">
      <alignment horizontal="center"/>
    </xf>
    <xf numFmtId="0" fontId="12" fillId="0" borderId="30" xfId="0" applyFont="1" applyBorder="1" applyAlignment="1">
      <alignment horizontal="right" vertical="center"/>
    </xf>
    <xf numFmtId="0" fontId="12" fillId="0" borderId="12" xfId="0" applyFont="1" applyBorder="1" applyAlignment="1">
      <alignment horizontal="right" vertical="center"/>
    </xf>
    <xf numFmtId="0" fontId="12" fillId="0" borderId="8" xfId="0" applyFont="1" applyBorder="1" applyAlignment="1">
      <alignment horizontal="right" vertical="center"/>
    </xf>
    <xf numFmtId="0" fontId="12" fillId="0" borderId="30" xfId="0" applyFont="1" applyBorder="1" applyAlignment="1">
      <alignment horizontal="left" vertical="center"/>
    </xf>
    <xf numFmtId="0" fontId="12" fillId="0" borderId="12" xfId="0" applyFont="1" applyBorder="1" applyAlignment="1">
      <alignment horizontal="left" vertical="center"/>
    </xf>
    <xf numFmtId="0" fontId="12" fillId="0" borderId="24" xfId="0" applyFont="1" applyBorder="1" applyAlignment="1">
      <alignment horizontal="left" vertical="center"/>
    </xf>
    <xf numFmtId="0" fontId="12" fillId="0" borderId="12" xfId="0" applyFont="1" applyBorder="1" applyAlignment="1">
      <alignment horizontal="left" vertical="center" wrapText="1"/>
    </xf>
    <xf numFmtId="0" fontId="12" fillId="0" borderId="30" xfId="0" applyFont="1" applyBorder="1" applyAlignment="1">
      <alignment horizontal="left" vertical="center" wrapText="1"/>
    </xf>
    <xf numFmtId="0" fontId="12" fillId="0" borderId="8" xfId="0" applyFont="1" applyBorder="1" applyAlignment="1">
      <alignment horizontal="left" vertical="center"/>
    </xf>
    <xf numFmtId="0" fontId="12" fillId="0" borderId="23" xfId="0" applyFont="1" applyBorder="1" applyAlignment="1">
      <alignment horizontal="center" vertical="center"/>
    </xf>
    <xf numFmtId="0" fontId="12" fillId="0" borderId="36" xfId="0" applyFont="1" applyBorder="1" applyAlignment="1">
      <alignment horizontal="center" vertical="center"/>
    </xf>
    <xf numFmtId="0" fontId="31" fillId="2" borderId="0" xfId="4" applyFont="1" applyFill="1" applyAlignment="1">
      <alignment horizontal="center"/>
    </xf>
    <xf numFmtId="0" fontId="32" fillId="2" borderId="0" xfId="4" applyFont="1" applyFill="1" applyAlignment="1">
      <alignment horizontal="center"/>
    </xf>
  </cellXfs>
  <cellStyles count="12">
    <cellStyle name="Encabezado_tabla" xfId="10" xr:uid="{49F4C434-C48B-49F1-A914-1E9E74F9A1F5}"/>
    <cellStyle name="Hipervínculo" xfId="8" builtinId="8"/>
    <cellStyle name="Millares" xfId="1" builtinId="3"/>
    <cellStyle name="Millares [0]" xfId="11" builtinId="6"/>
    <cellStyle name="Millares 2" xfId="6" xr:uid="{00000000-0005-0000-0000-000003000000}"/>
    <cellStyle name="Millares 3" xfId="9" xr:uid="{00000000-0005-0000-0000-000004000000}"/>
    <cellStyle name="Moneda" xfId="2" builtinId="4"/>
    <cellStyle name="Normal" xfId="0" builtinId="0"/>
    <cellStyle name="Normal 2" xfId="5" xr:uid="{00000000-0005-0000-0000-000008000000}"/>
    <cellStyle name="Normal 3" xfId="4" xr:uid="{00000000-0005-0000-0000-000009000000}"/>
    <cellStyle name="Normal 3 2" xfId="7" xr:uid="{00000000-0005-0000-0000-00000A000000}"/>
    <cellStyle name="Porcentaje" xfId="3"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31750</xdr:colOff>
      <xdr:row>4</xdr:row>
      <xdr:rowOff>107950</xdr:rowOff>
    </xdr:from>
    <xdr:ext cx="9429750" cy="1323975"/>
    <xdr:pic>
      <xdr:nvPicPr>
        <xdr:cNvPr id="2" name="2 Imagen">
          <a:extLst>
            <a:ext uri="{FF2B5EF4-FFF2-40B4-BE49-F238E27FC236}">
              <a16:creationId xmlns:a16="http://schemas.microsoft.com/office/drawing/2014/main" id="{F5849F50-F47B-474E-8552-F3EA4945E2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50" y="844550"/>
          <a:ext cx="9429750" cy="1323975"/>
        </a:xfrm>
        <a:prstGeom prst="rect">
          <a:avLst/>
        </a:prstGeom>
      </xdr:spPr>
    </xdr:pic>
    <xdr:clientData/>
  </xdr:oneCellAnchor>
  <xdr:oneCellAnchor>
    <xdr:from>
      <xdr:col>1</xdr:col>
      <xdr:colOff>0</xdr:colOff>
      <xdr:row>0</xdr:row>
      <xdr:rowOff>0</xdr:rowOff>
    </xdr:from>
    <xdr:ext cx="1581150" cy="733425"/>
    <xdr:pic>
      <xdr:nvPicPr>
        <xdr:cNvPr id="3" name="Imagen 2" descr="cid:image001.png@01D413AD.C8378A20">
          <a:extLst>
            <a:ext uri="{FF2B5EF4-FFF2-40B4-BE49-F238E27FC236}">
              <a16:creationId xmlns:a16="http://schemas.microsoft.com/office/drawing/2014/main" id="{4758FEF5-A7CD-4E86-80C7-BC3D4DF4BC9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0"/>
          <a:ext cx="1581150" cy="7334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50799</xdr:colOff>
      <xdr:row>0</xdr:row>
      <xdr:rowOff>136525</xdr:rowOff>
    </xdr:from>
    <xdr:to>
      <xdr:col>2</xdr:col>
      <xdr:colOff>1295400</xdr:colOff>
      <xdr:row>8</xdr:row>
      <xdr:rowOff>69850</xdr:rowOff>
    </xdr:to>
    <xdr:pic>
      <xdr:nvPicPr>
        <xdr:cNvPr id="2" name="Picture 1">
          <a:extLst>
            <a:ext uri="{FF2B5EF4-FFF2-40B4-BE49-F238E27FC236}">
              <a16:creationId xmlns:a16="http://schemas.microsoft.com/office/drawing/2014/main" id="{E970E96A-1196-44DC-9368-9EBFC648AB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8999" y="136525"/>
          <a:ext cx="1244601" cy="1108075"/>
        </a:xfrm>
        <a:prstGeom prst="rect">
          <a:avLst/>
        </a:prstGeom>
        <a:noFill/>
        <a:ln w="9525">
          <a:noFill/>
          <a:miter lim="800000"/>
          <a:headEnd/>
          <a:tailEnd/>
        </a:ln>
      </xdr:spPr>
    </xdr:pic>
    <xdr:clientData/>
  </xdr:twoCellAnchor>
  <xdr:twoCellAnchor>
    <xdr:from>
      <xdr:col>2</xdr:col>
      <xdr:colOff>1285875</xdr:colOff>
      <xdr:row>1</xdr:row>
      <xdr:rowOff>0</xdr:rowOff>
    </xdr:from>
    <xdr:to>
      <xdr:col>2</xdr:col>
      <xdr:colOff>5295900</xdr:colOff>
      <xdr:row>9</xdr:row>
      <xdr:rowOff>28575</xdr:rowOff>
    </xdr:to>
    <xdr:sp macro="" textlink="">
      <xdr:nvSpPr>
        <xdr:cNvPr id="3" name="CuadroTexto 2">
          <a:extLst>
            <a:ext uri="{FF2B5EF4-FFF2-40B4-BE49-F238E27FC236}">
              <a16:creationId xmlns:a16="http://schemas.microsoft.com/office/drawing/2014/main" id="{46BEEA20-97F8-46C2-8434-3467EA4ED65E}"/>
            </a:ext>
          </a:extLst>
        </xdr:cNvPr>
        <xdr:cNvSpPr txBox="1"/>
      </xdr:nvSpPr>
      <xdr:spPr>
        <a:xfrm>
          <a:off x="2124075" y="152400"/>
          <a:ext cx="4010025" cy="1196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1"/>
            <a:t>PONTIFICIA UNIVERSIDAD JAVERIANA</a:t>
          </a:r>
        </a:p>
        <a:p>
          <a:r>
            <a:rPr lang="es-CO" sz="1200" b="1"/>
            <a:t>VICERRECTORÍA</a:t>
          </a:r>
          <a:r>
            <a:rPr lang="es-CO" sz="1200" b="1" baseline="0"/>
            <a:t> ADMINISTRATIVA</a:t>
          </a:r>
          <a:endParaRPr lang="es-CO" sz="1200" b="1"/>
        </a:p>
        <a:p>
          <a:r>
            <a:rPr lang="es-CO" sz="1200" b="0"/>
            <a:t>DIRECCIÓN</a:t>
          </a:r>
          <a:r>
            <a:rPr lang="es-CO" sz="1200" b="0" baseline="0"/>
            <a:t> FINANCIERA</a:t>
          </a:r>
          <a:endParaRPr lang="es-CO" sz="1200" b="0"/>
        </a:p>
        <a:p>
          <a:r>
            <a:rPr lang="es-CO" sz="1200"/>
            <a:t>VALORES DE MATRÍCULA</a:t>
          </a:r>
        </a:p>
        <a:p>
          <a:r>
            <a:rPr lang="es-CO" sz="1200"/>
            <a:t>AÑO 2024</a:t>
          </a:r>
        </a:p>
        <a:p>
          <a:r>
            <a:rPr lang="es-CO" sz="1200"/>
            <a:t>PROGRAMAS</a:t>
          </a:r>
          <a:r>
            <a:rPr lang="es-CO" sz="1200" baseline="0"/>
            <a:t> DE PREGRADO</a:t>
          </a:r>
          <a:endParaRPr lang="es-CO" sz="12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37EC6-56E1-49AE-9F1E-C7A9FACEE8EA}">
  <dimension ref="B14:N20"/>
  <sheetViews>
    <sheetView tabSelected="1" workbookViewId="0"/>
  </sheetViews>
  <sheetFormatPr baseColWidth="10" defaultRowHeight="14.5" x14ac:dyDescent="0.35"/>
  <cols>
    <col min="1" max="16384" width="10.90625" style="6"/>
  </cols>
  <sheetData>
    <row r="14" spans="2:2" ht="19.5" x14ac:dyDescent="0.35">
      <c r="B14" s="7" t="s">
        <v>0</v>
      </c>
    </row>
    <row r="15" spans="2:2" ht="17.5" x14ac:dyDescent="0.35">
      <c r="B15" s="8" t="s">
        <v>1</v>
      </c>
    </row>
    <row r="17" spans="2:14" x14ac:dyDescent="0.35">
      <c r="B17" s="249" t="s">
        <v>2</v>
      </c>
      <c r="C17" s="249"/>
      <c r="D17" s="249"/>
      <c r="E17" s="249"/>
      <c r="F17" s="249"/>
      <c r="G17" s="249"/>
      <c r="H17" s="249"/>
      <c r="I17" s="249"/>
      <c r="J17" s="249"/>
      <c r="K17" s="249"/>
      <c r="L17" s="249"/>
      <c r="M17" s="249"/>
      <c r="N17" s="249"/>
    </row>
    <row r="18" spans="2:14" x14ac:dyDescent="0.35">
      <c r="B18" s="250" t="s">
        <v>794</v>
      </c>
      <c r="C18" s="250"/>
      <c r="D18" s="250"/>
      <c r="E18" s="250"/>
      <c r="F18" s="250"/>
      <c r="G18" s="250"/>
      <c r="H18" s="250"/>
      <c r="I18" s="250"/>
      <c r="J18" s="250"/>
      <c r="K18" s="250"/>
      <c r="L18" s="250"/>
      <c r="M18" s="250"/>
      <c r="N18" s="250"/>
    </row>
    <row r="19" spans="2:14" x14ac:dyDescent="0.35">
      <c r="B19" s="250" t="s">
        <v>795</v>
      </c>
      <c r="C19" s="250"/>
      <c r="D19" s="250"/>
      <c r="E19" s="250"/>
      <c r="F19" s="250"/>
      <c r="G19" s="250"/>
      <c r="H19" s="250"/>
      <c r="I19" s="250"/>
      <c r="J19" s="250"/>
      <c r="K19" s="250"/>
      <c r="L19" s="250"/>
      <c r="M19" s="250"/>
      <c r="N19" s="250"/>
    </row>
    <row r="20" spans="2:14" x14ac:dyDescent="0.35">
      <c r="B20" s="250" t="s">
        <v>796</v>
      </c>
      <c r="C20" s="250"/>
      <c r="D20" s="250"/>
      <c r="E20" s="250"/>
      <c r="F20" s="250"/>
      <c r="G20" s="250"/>
      <c r="H20" s="250"/>
      <c r="I20" s="250"/>
      <c r="J20" s="250"/>
      <c r="K20" s="250"/>
      <c r="L20" s="250"/>
      <c r="M20" s="250"/>
      <c r="N20" s="250"/>
    </row>
  </sheetData>
  <sheetProtection algorithmName="SHA-512" hashValue="bfjNcE4opkniYDWWnCcOo36HXqkzAoO9fb+2jGsF6Ip18QhzALdIqvml9mt/OBTF61OHhIhZezt20Eq+hkZrFA==" saltValue="pY+9Q/+uDSjT0I47igkpkg==" spinCount="100000" sheet="1" formatCells="0" formatColumns="0" formatRows="0" insertColumns="0" insertRows="0" insertHyperlinks="0" deleteColumns="0" deleteRows="0" sort="0" autoFilter="0" pivotTables="0"/>
  <mergeCells count="4">
    <mergeCell ref="B17:N17"/>
    <mergeCell ref="B18:N18"/>
    <mergeCell ref="B19:N19"/>
    <mergeCell ref="B20:N20"/>
  </mergeCells>
  <hyperlinks>
    <hyperlink ref="B18:N18" location="'Valor de los proyectos 2024'!A1" display="Proyectos 2024" xr:uid="{8CE2258B-DCB2-444E-A69A-83212FCC08D8}"/>
    <hyperlink ref="B19:N19" location="Valoresmatriculas2023_2024!A1" display="Valores de Matrícula 2023-2024" xr:uid="{298F8DAB-01A0-4676-9C0A-44BE8E9BEDFE}"/>
    <hyperlink ref="B20:N20" location="'OtrosConceptos 2023_2024'!A1" display="Otros Conceptos 2023-2024" xr:uid="{F0E32106-25A5-41A4-9920-3539341C54A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B212-26D2-49C6-966F-C1857651D47E}">
  <dimension ref="A1:L109"/>
  <sheetViews>
    <sheetView workbookViewId="0"/>
  </sheetViews>
  <sheetFormatPr baseColWidth="10" defaultColWidth="11.453125" defaultRowHeight="14.5" x14ac:dyDescent="0.35"/>
  <cols>
    <col min="2" max="2" width="19.81640625" bestFit="1" customWidth="1"/>
    <col min="3" max="3" width="5.81640625" customWidth="1"/>
    <col min="4" max="4" width="67" style="10" customWidth="1"/>
    <col min="5" max="9" width="14.81640625" customWidth="1"/>
    <col min="10" max="10" width="15.26953125" customWidth="1"/>
    <col min="11" max="11" width="24.1796875" style="11" customWidth="1"/>
    <col min="12" max="12" width="15" bestFit="1" customWidth="1"/>
  </cols>
  <sheetData>
    <row r="1" spans="1:11" x14ac:dyDescent="0.35">
      <c r="A1" s="3" t="s">
        <v>3</v>
      </c>
    </row>
    <row r="2" spans="1:11" x14ac:dyDescent="0.35">
      <c r="C2" s="253" t="s">
        <v>4</v>
      </c>
      <c r="D2" s="253"/>
      <c r="E2" s="253"/>
      <c r="F2" s="253"/>
      <c r="G2" s="253"/>
      <c r="H2" s="253"/>
      <c r="I2" s="253"/>
      <c r="J2" s="253"/>
      <c r="K2" s="253"/>
    </row>
    <row r="3" spans="1:11" x14ac:dyDescent="0.35">
      <c r="C3" s="254" t="s">
        <v>254</v>
      </c>
      <c r="D3" s="254"/>
      <c r="E3" s="254"/>
      <c r="F3" s="254"/>
      <c r="G3" s="254"/>
      <c r="H3" s="254"/>
      <c r="I3" s="254"/>
      <c r="J3" s="254"/>
      <c r="K3" s="254"/>
    </row>
    <row r="4" spans="1:11" x14ac:dyDescent="0.35">
      <c r="C4" s="255" t="s">
        <v>255</v>
      </c>
      <c r="D4" s="255"/>
      <c r="E4" s="255"/>
      <c r="F4" s="255"/>
      <c r="G4" s="255"/>
      <c r="H4" s="255"/>
      <c r="I4" s="255"/>
      <c r="J4" s="255"/>
      <c r="K4" s="255"/>
    </row>
    <row r="5" spans="1:11" x14ac:dyDescent="0.35">
      <c r="C5" s="256" t="s">
        <v>256</v>
      </c>
      <c r="D5" s="256"/>
      <c r="E5" s="256"/>
      <c r="F5" s="256"/>
      <c r="G5" s="256"/>
      <c r="H5" s="256"/>
      <c r="I5" s="256"/>
      <c r="J5" s="256"/>
      <c r="K5" s="256"/>
    </row>
    <row r="6" spans="1:11" x14ac:dyDescent="0.35">
      <c r="C6" s="256"/>
      <c r="D6" s="256"/>
      <c r="E6" s="256"/>
      <c r="F6" s="256"/>
      <c r="G6" s="256"/>
      <c r="H6" s="256"/>
      <c r="I6" s="256"/>
      <c r="J6" s="256"/>
      <c r="K6" s="256"/>
    </row>
    <row r="7" spans="1:11" x14ac:dyDescent="0.35">
      <c r="C7" s="256"/>
      <c r="D7" s="256"/>
      <c r="E7" s="256"/>
      <c r="F7" s="256"/>
      <c r="G7" s="256"/>
      <c r="H7" s="256"/>
      <c r="I7" s="256"/>
      <c r="J7" s="256"/>
      <c r="K7" s="256"/>
    </row>
    <row r="8" spans="1:11" x14ac:dyDescent="0.35">
      <c r="C8" t="s">
        <v>257</v>
      </c>
    </row>
    <row r="9" spans="1:11" ht="15" thickBot="1" x14ac:dyDescent="0.4"/>
    <row r="10" spans="1:11" ht="15" thickBot="1" x14ac:dyDescent="0.4">
      <c r="G10" s="257" t="s">
        <v>258</v>
      </c>
      <c r="H10" s="258"/>
      <c r="I10" s="259"/>
      <c r="J10" s="260"/>
    </row>
    <row r="11" spans="1:11" ht="44" thickBot="1" x14ac:dyDescent="0.4">
      <c r="B11" s="12" t="s">
        <v>259</v>
      </c>
      <c r="C11" s="251" t="s">
        <v>260</v>
      </c>
      <c r="D11" s="252"/>
      <c r="E11" s="12" t="s">
        <v>261</v>
      </c>
      <c r="F11" s="13" t="s">
        <v>262</v>
      </c>
      <c r="G11" s="14" t="s">
        <v>263</v>
      </c>
      <c r="H11" s="15" t="s">
        <v>264</v>
      </c>
      <c r="I11" s="16" t="s">
        <v>265</v>
      </c>
      <c r="J11" s="16" t="s">
        <v>266</v>
      </c>
      <c r="K11" s="13" t="s">
        <v>267</v>
      </c>
    </row>
    <row r="12" spans="1:11" ht="48" customHeight="1" thickBot="1" x14ac:dyDescent="0.4">
      <c r="B12" s="42">
        <v>1</v>
      </c>
      <c r="C12" s="264" t="s">
        <v>268</v>
      </c>
      <c r="D12" s="265"/>
      <c r="E12" s="265"/>
      <c r="F12" s="265"/>
      <c r="G12" s="265"/>
      <c r="H12" s="265"/>
      <c r="I12" s="265"/>
      <c r="J12" s="266"/>
      <c r="K12" s="17">
        <f>SUM(K13:K19)</f>
        <v>1592</v>
      </c>
    </row>
    <row r="13" spans="1:11" ht="81.75" customHeight="1" x14ac:dyDescent="0.35">
      <c r="B13" s="247"/>
      <c r="C13" s="18" t="s">
        <v>269</v>
      </c>
      <c r="D13" s="19" t="s">
        <v>270</v>
      </c>
      <c r="E13" s="20">
        <v>45292</v>
      </c>
      <c r="F13" s="21">
        <v>45657</v>
      </c>
      <c r="G13" s="22" t="s">
        <v>271</v>
      </c>
      <c r="H13" s="23"/>
      <c r="I13" s="23"/>
      <c r="J13" s="22"/>
      <c r="K13" s="24">
        <v>200</v>
      </c>
    </row>
    <row r="14" spans="1:11" ht="54.75" customHeight="1" x14ac:dyDescent="0.35">
      <c r="B14" s="247"/>
      <c r="C14" s="25" t="s">
        <v>272</v>
      </c>
      <c r="D14" s="26" t="s">
        <v>273</v>
      </c>
      <c r="E14" s="20">
        <v>45292</v>
      </c>
      <c r="F14" s="20">
        <v>45657</v>
      </c>
      <c r="G14" s="22" t="s">
        <v>271</v>
      </c>
      <c r="H14" s="23"/>
      <c r="I14" s="23"/>
      <c r="J14" s="22"/>
      <c r="K14" s="27">
        <v>40</v>
      </c>
    </row>
    <row r="15" spans="1:11" ht="66" customHeight="1" x14ac:dyDescent="0.35">
      <c r="B15" s="247"/>
      <c r="C15" s="25" t="s">
        <v>274</v>
      </c>
      <c r="D15" s="26" t="s">
        <v>275</v>
      </c>
      <c r="E15" s="20">
        <v>45292</v>
      </c>
      <c r="F15" s="20">
        <v>45657</v>
      </c>
      <c r="G15" s="28" t="s">
        <v>271</v>
      </c>
      <c r="H15" s="29"/>
      <c r="I15" s="29"/>
      <c r="J15" s="28"/>
      <c r="K15" s="27">
        <v>170</v>
      </c>
    </row>
    <row r="16" spans="1:11" ht="72.5" x14ac:dyDescent="0.35">
      <c r="B16" s="247"/>
      <c r="C16" s="30" t="s">
        <v>276</v>
      </c>
      <c r="D16" s="31" t="s">
        <v>277</v>
      </c>
      <c r="E16" s="20">
        <v>45292</v>
      </c>
      <c r="F16" s="20">
        <v>45657</v>
      </c>
      <c r="G16" s="32" t="s">
        <v>271</v>
      </c>
      <c r="H16" s="33"/>
      <c r="I16" s="33"/>
      <c r="J16" s="32"/>
      <c r="K16" s="34">
        <v>2</v>
      </c>
    </row>
    <row r="17" spans="2:12" ht="106.5" customHeight="1" x14ac:dyDescent="0.35">
      <c r="B17" s="247"/>
      <c r="C17" s="30" t="s">
        <v>278</v>
      </c>
      <c r="D17" s="31" t="s">
        <v>279</v>
      </c>
      <c r="E17" s="20">
        <v>45292</v>
      </c>
      <c r="F17" s="21">
        <v>45657</v>
      </c>
      <c r="G17" s="32" t="s">
        <v>271</v>
      </c>
      <c r="H17" s="33"/>
      <c r="I17" s="33"/>
      <c r="J17" s="32"/>
      <c r="K17" s="35">
        <v>710</v>
      </c>
    </row>
    <row r="18" spans="2:12" ht="45" customHeight="1" x14ac:dyDescent="0.35">
      <c r="B18" s="247"/>
      <c r="C18" s="30" t="s">
        <v>280</v>
      </c>
      <c r="D18" s="31" t="s">
        <v>281</v>
      </c>
      <c r="E18" s="20">
        <v>45292</v>
      </c>
      <c r="F18" s="20">
        <v>45657</v>
      </c>
      <c r="G18" s="32" t="s">
        <v>271</v>
      </c>
      <c r="H18" s="33"/>
      <c r="I18" s="33"/>
      <c r="J18" s="32"/>
      <c r="K18" s="35">
        <v>450</v>
      </c>
    </row>
    <row r="19" spans="2:12" ht="69.75" customHeight="1" thickBot="1" x14ac:dyDescent="0.4">
      <c r="B19" s="248"/>
      <c r="C19" s="36" t="s">
        <v>282</v>
      </c>
      <c r="D19" s="37" t="s">
        <v>283</v>
      </c>
      <c r="E19" s="38">
        <v>45292</v>
      </c>
      <c r="F19" s="38">
        <v>45657</v>
      </c>
      <c r="G19" s="39" t="s">
        <v>271</v>
      </c>
      <c r="H19" s="40"/>
      <c r="I19" s="40"/>
      <c r="J19" s="39"/>
      <c r="K19" s="41">
        <v>20</v>
      </c>
    </row>
    <row r="20" spans="2:12" ht="48" customHeight="1" thickBot="1" x14ac:dyDescent="0.4">
      <c r="B20" s="42">
        <v>2</v>
      </c>
      <c r="C20" s="265" t="s">
        <v>284</v>
      </c>
      <c r="D20" s="265"/>
      <c r="E20" s="265"/>
      <c r="F20" s="265"/>
      <c r="G20" s="265"/>
      <c r="H20" s="265"/>
      <c r="I20" s="265"/>
      <c r="J20" s="266"/>
      <c r="K20" s="43">
        <f>SUM(K21:K48)</f>
        <v>154959.9</v>
      </c>
    </row>
    <row r="21" spans="2:12" ht="33.75" customHeight="1" x14ac:dyDescent="0.35">
      <c r="B21" s="44"/>
      <c r="C21" s="18" t="s">
        <v>285</v>
      </c>
      <c r="D21" s="45" t="s">
        <v>286</v>
      </c>
      <c r="E21" s="20">
        <v>45292</v>
      </c>
      <c r="F21" s="20">
        <v>45657</v>
      </c>
      <c r="G21" s="28" t="s">
        <v>271</v>
      </c>
      <c r="H21" s="23"/>
      <c r="I21" s="23"/>
      <c r="J21" s="22"/>
      <c r="K21" s="46">
        <v>456</v>
      </c>
    </row>
    <row r="22" spans="2:12" ht="51.75" customHeight="1" x14ac:dyDescent="0.35">
      <c r="B22" s="44"/>
      <c r="C22" s="25" t="s">
        <v>287</v>
      </c>
      <c r="D22" s="26" t="s">
        <v>288</v>
      </c>
      <c r="E22" s="20">
        <v>45292</v>
      </c>
      <c r="F22" s="21">
        <v>45657</v>
      </c>
      <c r="G22" s="28" t="s">
        <v>271</v>
      </c>
      <c r="H22" s="23"/>
      <c r="I22" s="23"/>
      <c r="J22" s="28"/>
      <c r="K22" s="46">
        <v>202</v>
      </c>
    </row>
    <row r="23" spans="2:12" ht="27" customHeight="1" x14ac:dyDescent="0.35">
      <c r="B23" s="44"/>
      <c r="C23" s="18" t="s">
        <v>289</v>
      </c>
      <c r="D23" s="19" t="s">
        <v>290</v>
      </c>
      <c r="E23" s="20">
        <v>45292</v>
      </c>
      <c r="F23" s="21">
        <v>45657</v>
      </c>
      <c r="G23" s="28" t="s">
        <v>271</v>
      </c>
      <c r="H23" s="23"/>
      <c r="I23" s="23"/>
      <c r="J23" s="22"/>
      <c r="K23" s="47">
        <v>2.9</v>
      </c>
    </row>
    <row r="24" spans="2:12" ht="27" customHeight="1" x14ac:dyDescent="0.35">
      <c r="B24" s="44"/>
      <c r="C24" s="25" t="s">
        <v>291</v>
      </c>
      <c r="D24" s="26" t="s">
        <v>292</v>
      </c>
      <c r="E24" s="20">
        <v>45292</v>
      </c>
      <c r="F24" s="21">
        <v>45657</v>
      </c>
      <c r="G24" s="28" t="s">
        <v>271</v>
      </c>
      <c r="H24" s="23"/>
      <c r="I24" s="23"/>
      <c r="J24" s="28"/>
      <c r="K24" s="46">
        <v>22400</v>
      </c>
    </row>
    <row r="25" spans="2:12" ht="48" customHeight="1" x14ac:dyDescent="0.35">
      <c r="B25" s="44"/>
      <c r="C25" s="25" t="s">
        <v>293</v>
      </c>
      <c r="D25" s="26" t="s">
        <v>294</v>
      </c>
      <c r="E25" s="20">
        <v>45292</v>
      </c>
      <c r="F25" s="21">
        <v>45657</v>
      </c>
      <c r="G25" s="28" t="s">
        <v>271</v>
      </c>
      <c r="H25" s="23"/>
      <c r="I25" s="23"/>
      <c r="J25" s="28"/>
      <c r="K25" s="46">
        <v>6179</v>
      </c>
    </row>
    <row r="26" spans="2:12" ht="48" customHeight="1" x14ac:dyDescent="0.35">
      <c r="B26" s="44"/>
      <c r="C26" s="25" t="s">
        <v>295</v>
      </c>
      <c r="D26" s="26" t="s">
        <v>296</v>
      </c>
      <c r="E26" s="20">
        <v>45292</v>
      </c>
      <c r="F26" s="21">
        <v>45657</v>
      </c>
      <c r="G26" s="28" t="s">
        <v>271</v>
      </c>
      <c r="H26" s="23"/>
      <c r="I26" s="23"/>
      <c r="J26" s="28"/>
      <c r="K26" s="48">
        <f>71.5+110.9</f>
        <v>182.4</v>
      </c>
    </row>
    <row r="27" spans="2:12" ht="30" customHeight="1" x14ac:dyDescent="0.35">
      <c r="B27" s="44"/>
      <c r="C27" s="25" t="s">
        <v>297</v>
      </c>
      <c r="D27" s="26" t="s">
        <v>298</v>
      </c>
      <c r="E27" s="20">
        <v>45292</v>
      </c>
      <c r="F27" s="21">
        <v>45657</v>
      </c>
      <c r="G27" s="28" t="s">
        <v>271</v>
      </c>
      <c r="H27" s="23"/>
      <c r="I27" s="23"/>
      <c r="J27" s="28"/>
      <c r="K27" s="48">
        <f>82+281</f>
        <v>363</v>
      </c>
      <c r="L27" s="49"/>
    </row>
    <row r="28" spans="2:12" ht="69" customHeight="1" x14ac:dyDescent="0.35">
      <c r="B28" s="44"/>
      <c r="C28" s="25" t="s">
        <v>299</v>
      </c>
      <c r="D28" s="26" t="s">
        <v>300</v>
      </c>
      <c r="E28" s="20">
        <v>45292</v>
      </c>
      <c r="F28" s="21">
        <v>45657</v>
      </c>
      <c r="G28" s="28" t="s">
        <v>271</v>
      </c>
      <c r="H28" s="23"/>
      <c r="I28" s="23"/>
      <c r="J28" s="28"/>
      <c r="K28" s="48">
        <f>1737.6+30</f>
        <v>1767.6</v>
      </c>
      <c r="L28" s="49"/>
    </row>
    <row r="29" spans="2:12" ht="52.5" customHeight="1" x14ac:dyDescent="0.35">
      <c r="B29" s="44"/>
      <c r="C29" s="18" t="s">
        <v>301</v>
      </c>
      <c r="D29" s="19" t="s">
        <v>302</v>
      </c>
      <c r="E29" s="20">
        <v>45292</v>
      </c>
      <c r="F29" s="21">
        <v>45657</v>
      </c>
      <c r="G29" s="28" t="s">
        <v>271</v>
      </c>
      <c r="H29" s="23"/>
      <c r="I29" s="23"/>
      <c r="J29" s="22"/>
      <c r="K29" s="46">
        <v>17470</v>
      </c>
      <c r="L29" s="49"/>
    </row>
    <row r="30" spans="2:12" ht="48" customHeight="1" x14ac:dyDescent="0.35">
      <c r="B30" s="44"/>
      <c r="C30" s="18" t="s">
        <v>303</v>
      </c>
      <c r="D30" s="19" t="s">
        <v>304</v>
      </c>
      <c r="E30" s="20">
        <v>45292</v>
      </c>
      <c r="F30" s="20">
        <v>45657</v>
      </c>
      <c r="G30" s="28" t="s">
        <v>271</v>
      </c>
      <c r="H30" s="23"/>
      <c r="I30" s="23"/>
      <c r="J30" s="22"/>
      <c r="K30" s="48">
        <f>25700+555</f>
        <v>26255</v>
      </c>
    </row>
    <row r="31" spans="2:12" ht="61.5" customHeight="1" x14ac:dyDescent="0.35">
      <c r="B31" s="44"/>
      <c r="C31" s="18" t="s">
        <v>305</v>
      </c>
      <c r="D31" s="19" t="s">
        <v>306</v>
      </c>
      <c r="E31" s="20">
        <v>45292</v>
      </c>
      <c r="F31" s="21">
        <v>45657</v>
      </c>
      <c r="G31" s="22" t="s">
        <v>271</v>
      </c>
      <c r="H31" s="23"/>
      <c r="I31" s="23"/>
      <c r="J31" s="22"/>
      <c r="K31" s="46">
        <v>14</v>
      </c>
    </row>
    <row r="32" spans="2:12" ht="66.75" customHeight="1" x14ac:dyDescent="0.35">
      <c r="B32" s="44"/>
      <c r="C32" s="18" t="s">
        <v>307</v>
      </c>
      <c r="D32" s="19" t="s">
        <v>308</v>
      </c>
      <c r="E32" s="20">
        <v>45292</v>
      </c>
      <c r="F32" s="21">
        <v>45657</v>
      </c>
      <c r="G32" s="28" t="s">
        <v>271</v>
      </c>
      <c r="H32" s="23"/>
      <c r="I32" s="23"/>
      <c r="J32" s="22"/>
      <c r="K32" s="46">
        <v>5</v>
      </c>
    </row>
    <row r="33" spans="2:12" ht="48.75" customHeight="1" x14ac:dyDescent="0.35">
      <c r="B33" s="44"/>
      <c r="C33" s="18" t="s">
        <v>309</v>
      </c>
      <c r="D33" s="19" t="s">
        <v>310</v>
      </c>
      <c r="E33" s="20">
        <v>45292</v>
      </c>
      <c r="F33" s="21">
        <v>45657</v>
      </c>
      <c r="G33" s="28" t="s">
        <v>271</v>
      </c>
      <c r="H33" s="23"/>
      <c r="I33" s="23"/>
      <c r="J33" s="22"/>
      <c r="K33" s="46">
        <v>64</v>
      </c>
    </row>
    <row r="34" spans="2:12" ht="37.5" customHeight="1" x14ac:dyDescent="0.35">
      <c r="B34" s="44"/>
      <c r="C34" s="25" t="s">
        <v>311</v>
      </c>
      <c r="D34" s="26" t="s">
        <v>312</v>
      </c>
      <c r="E34" s="20">
        <v>45292</v>
      </c>
      <c r="F34" s="21">
        <v>45657</v>
      </c>
      <c r="G34" s="28" t="s">
        <v>271</v>
      </c>
      <c r="H34" s="23"/>
      <c r="I34" s="23"/>
      <c r="J34" s="28"/>
      <c r="K34" s="46">
        <v>1900</v>
      </c>
      <c r="L34" s="49"/>
    </row>
    <row r="35" spans="2:12" ht="48" customHeight="1" x14ac:dyDescent="0.35">
      <c r="B35" s="44"/>
      <c r="C35" s="25" t="s">
        <v>313</v>
      </c>
      <c r="D35" s="26" t="s">
        <v>314</v>
      </c>
      <c r="E35" s="20">
        <v>45292</v>
      </c>
      <c r="F35" s="21">
        <v>45657</v>
      </c>
      <c r="G35" s="28" t="s">
        <v>271</v>
      </c>
      <c r="H35" s="23"/>
      <c r="I35" s="23"/>
      <c r="J35" s="28"/>
      <c r="K35" s="48">
        <f>63000</f>
        <v>63000</v>
      </c>
      <c r="L35" s="49"/>
    </row>
    <row r="36" spans="2:12" ht="48" customHeight="1" x14ac:dyDescent="0.35">
      <c r="B36" s="44"/>
      <c r="C36" s="25" t="s">
        <v>315</v>
      </c>
      <c r="D36" s="26" t="s">
        <v>316</v>
      </c>
      <c r="E36" s="20">
        <v>45292</v>
      </c>
      <c r="F36" s="21">
        <v>45657</v>
      </c>
      <c r="G36" s="28" t="s">
        <v>271</v>
      </c>
      <c r="H36" s="26"/>
      <c r="I36" s="26"/>
      <c r="J36" s="26"/>
      <c r="K36" s="48">
        <v>6000</v>
      </c>
      <c r="L36" s="49"/>
    </row>
    <row r="37" spans="2:12" ht="62.25" customHeight="1" x14ac:dyDescent="0.35">
      <c r="B37" s="44"/>
      <c r="C37" s="25" t="s">
        <v>317</v>
      </c>
      <c r="D37" s="26" t="s">
        <v>318</v>
      </c>
      <c r="E37" s="20">
        <v>45292</v>
      </c>
      <c r="F37" s="21">
        <v>45657</v>
      </c>
      <c r="G37" s="28" t="s">
        <v>271</v>
      </c>
      <c r="H37" s="26"/>
      <c r="I37" s="26"/>
      <c r="J37" s="26"/>
      <c r="K37" s="46">
        <v>453</v>
      </c>
      <c r="L37" s="49"/>
    </row>
    <row r="38" spans="2:12" ht="62.25" customHeight="1" x14ac:dyDescent="0.35">
      <c r="B38" s="44"/>
      <c r="C38" s="25" t="s">
        <v>319</v>
      </c>
      <c r="D38" s="26" t="s">
        <v>320</v>
      </c>
      <c r="E38" s="20">
        <v>45292</v>
      </c>
      <c r="F38" s="21">
        <v>45657</v>
      </c>
      <c r="G38" s="28" t="s">
        <v>271</v>
      </c>
      <c r="H38" s="26"/>
      <c r="I38" s="26"/>
      <c r="J38" s="26"/>
      <c r="K38" s="46">
        <v>1235</v>
      </c>
      <c r="L38" s="49"/>
    </row>
    <row r="39" spans="2:12" ht="62.25" customHeight="1" x14ac:dyDescent="0.35">
      <c r="B39" s="44"/>
      <c r="C39" s="25" t="s">
        <v>321</v>
      </c>
      <c r="D39" s="26" t="s">
        <v>322</v>
      </c>
      <c r="E39" s="20">
        <v>45292</v>
      </c>
      <c r="F39" s="21">
        <v>45657</v>
      </c>
      <c r="G39" s="28" t="s">
        <v>271</v>
      </c>
      <c r="H39" s="26"/>
      <c r="I39" s="26"/>
      <c r="J39" s="26"/>
      <c r="K39" s="46">
        <v>196</v>
      </c>
      <c r="L39" s="49"/>
    </row>
    <row r="40" spans="2:12" ht="48" customHeight="1" x14ac:dyDescent="0.35">
      <c r="B40" s="44"/>
      <c r="C40" s="25" t="s">
        <v>323</v>
      </c>
      <c r="D40" s="26" t="s">
        <v>324</v>
      </c>
      <c r="E40" s="20">
        <v>45292</v>
      </c>
      <c r="F40" s="21">
        <v>45657</v>
      </c>
      <c r="G40" s="28" t="s">
        <v>271</v>
      </c>
      <c r="H40" s="26"/>
      <c r="I40" s="26"/>
      <c r="J40" s="26"/>
      <c r="K40" s="46">
        <v>17.2</v>
      </c>
      <c r="L40" s="49"/>
    </row>
    <row r="41" spans="2:12" ht="48" customHeight="1" x14ac:dyDescent="0.35">
      <c r="B41" s="44"/>
      <c r="C41" s="25" t="s">
        <v>325</v>
      </c>
      <c r="D41" s="26" t="s">
        <v>326</v>
      </c>
      <c r="E41" s="20">
        <v>45292</v>
      </c>
      <c r="F41" s="21">
        <v>45657</v>
      </c>
      <c r="G41" s="28" t="s">
        <v>271</v>
      </c>
      <c r="H41" s="26"/>
      <c r="I41" s="26"/>
      <c r="J41" s="26"/>
      <c r="K41" s="46">
        <v>162</v>
      </c>
      <c r="L41" s="49"/>
    </row>
    <row r="42" spans="2:12" ht="43.5" x14ac:dyDescent="0.35">
      <c r="B42" s="44"/>
      <c r="C42" s="25" t="s">
        <v>327</v>
      </c>
      <c r="D42" s="26" t="s">
        <v>328</v>
      </c>
      <c r="E42" s="20">
        <v>45292</v>
      </c>
      <c r="F42" s="20">
        <v>45657</v>
      </c>
      <c r="G42" s="50" t="s">
        <v>271</v>
      </c>
      <c r="H42" s="26"/>
      <c r="I42" s="26"/>
      <c r="J42" s="26"/>
      <c r="K42" s="48">
        <v>4300</v>
      </c>
      <c r="L42" s="49"/>
    </row>
    <row r="43" spans="2:12" ht="48" customHeight="1" x14ac:dyDescent="0.35">
      <c r="B43" s="44"/>
      <c r="C43" s="25" t="s">
        <v>329</v>
      </c>
      <c r="D43" s="51" t="s">
        <v>330</v>
      </c>
      <c r="E43" s="20">
        <v>45292</v>
      </c>
      <c r="F43" s="20">
        <v>45657</v>
      </c>
      <c r="G43" s="50" t="s">
        <v>271</v>
      </c>
      <c r="H43" s="26"/>
      <c r="I43" s="26"/>
      <c r="J43" s="26"/>
      <c r="K43" s="46">
        <v>82.8</v>
      </c>
      <c r="L43" s="49"/>
    </row>
    <row r="44" spans="2:12" ht="72" customHeight="1" x14ac:dyDescent="0.35">
      <c r="B44" s="44"/>
      <c r="C44" s="25" t="s">
        <v>331</v>
      </c>
      <c r="D44" s="26" t="s">
        <v>332</v>
      </c>
      <c r="E44" s="20">
        <v>45292</v>
      </c>
      <c r="F44" s="20">
        <v>45657</v>
      </c>
      <c r="G44" s="50" t="s">
        <v>271</v>
      </c>
      <c r="H44" s="26"/>
      <c r="I44" s="26"/>
      <c r="J44" s="26"/>
      <c r="K44" s="46">
        <v>1920</v>
      </c>
      <c r="L44" s="49"/>
    </row>
    <row r="45" spans="2:12" ht="72" customHeight="1" x14ac:dyDescent="0.35">
      <c r="B45" s="44"/>
      <c r="C45" s="52" t="s">
        <v>333</v>
      </c>
      <c r="D45" s="53" t="s">
        <v>334</v>
      </c>
      <c r="E45" s="38">
        <v>45292</v>
      </c>
      <c r="F45" s="38">
        <v>45657</v>
      </c>
      <c r="G45" s="54" t="s">
        <v>271</v>
      </c>
      <c r="H45" s="53"/>
      <c r="I45" s="53"/>
      <c r="J45" s="53"/>
      <c r="K45" s="55">
        <v>80</v>
      </c>
      <c r="L45" s="49"/>
    </row>
    <row r="46" spans="2:12" ht="72" customHeight="1" x14ac:dyDescent="0.35">
      <c r="B46" s="44"/>
      <c r="C46" s="52" t="s">
        <v>335</v>
      </c>
      <c r="D46" s="53" t="s">
        <v>336</v>
      </c>
      <c r="E46" s="38">
        <v>45292</v>
      </c>
      <c r="F46" s="38">
        <v>45657</v>
      </c>
      <c r="G46" s="54" t="s">
        <v>271</v>
      </c>
      <c r="H46" s="53"/>
      <c r="I46" s="53"/>
      <c r="J46" s="53"/>
      <c r="K46" s="55">
        <v>142</v>
      </c>
      <c r="L46" s="49"/>
    </row>
    <row r="47" spans="2:12" ht="48" customHeight="1" x14ac:dyDescent="0.35">
      <c r="B47" s="44"/>
      <c r="C47" s="52" t="s">
        <v>337</v>
      </c>
      <c r="D47" s="53" t="s">
        <v>338</v>
      </c>
      <c r="E47" s="38">
        <v>45292</v>
      </c>
      <c r="F47" s="38">
        <v>45657</v>
      </c>
      <c r="G47" s="54" t="s">
        <v>271</v>
      </c>
      <c r="H47" s="53"/>
      <c r="I47" s="53"/>
      <c r="J47" s="53"/>
      <c r="K47" s="55">
        <v>16</v>
      </c>
      <c r="L47" s="49"/>
    </row>
    <row r="48" spans="2:12" ht="48" customHeight="1" thickBot="1" x14ac:dyDescent="0.4">
      <c r="B48" s="44"/>
      <c r="C48" s="52" t="s">
        <v>339</v>
      </c>
      <c r="D48" s="53" t="s">
        <v>340</v>
      </c>
      <c r="E48" s="38">
        <v>45292</v>
      </c>
      <c r="F48" s="38">
        <v>45657</v>
      </c>
      <c r="G48" s="54" t="s">
        <v>271</v>
      </c>
      <c r="H48" s="53"/>
      <c r="I48" s="53"/>
      <c r="J48" s="53"/>
      <c r="K48" s="55">
        <v>95</v>
      </c>
      <c r="L48" s="49"/>
    </row>
    <row r="49" spans="2:11" ht="48" customHeight="1" thickBot="1" x14ac:dyDescent="0.4">
      <c r="B49" s="42">
        <v>3</v>
      </c>
      <c r="C49" s="264" t="s">
        <v>341</v>
      </c>
      <c r="D49" s="265"/>
      <c r="E49" s="265"/>
      <c r="F49" s="265"/>
      <c r="G49" s="265"/>
      <c r="H49" s="265"/>
      <c r="I49" s="265"/>
      <c r="J49" s="266"/>
      <c r="K49" s="56">
        <f>SUM(K50:K53)</f>
        <v>2515</v>
      </c>
    </row>
    <row r="50" spans="2:11" ht="48" customHeight="1" x14ac:dyDescent="0.35">
      <c r="B50" s="44"/>
      <c r="C50" s="25" t="s">
        <v>342</v>
      </c>
      <c r="D50" s="26" t="s">
        <v>343</v>
      </c>
      <c r="E50" s="57">
        <v>45292</v>
      </c>
      <c r="F50" s="57">
        <v>45657</v>
      </c>
      <c r="G50" s="28" t="s">
        <v>271</v>
      </c>
      <c r="H50" s="58"/>
      <c r="I50" s="23"/>
      <c r="J50" s="28"/>
      <c r="K50" s="24">
        <v>840</v>
      </c>
    </row>
    <row r="51" spans="2:11" ht="48" customHeight="1" x14ac:dyDescent="0.35">
      <c r="B51" s="44"/>
      <c r="C51" s="25" t="s">
        <v>344</v>
      </c>
      <c r="D51" s="26" t="s">
        <v>345</v>
      </c>
      <c r="E51" s="20">
        <v>45292</v>
      </c>
      <c r="F51" s="21">
        <v>45657</v>
      </c>
      <c r="G51" s="28" t="s">
        <v>271</v>
      </c>
      <c r="H51" s="23"/>
      <c r="I51" s="23"/>
      <c r="J51" s="28"/>
      <c r="K51" s="46">
        <v>1200</v>
      </c>
    </row>
    <row r="52" spans="2:11" ht="78.75" customHeight="1" x14ac:dyDescent="0.35">
      <c r="B52" s="44"/>
      <c r="C52" s="25" t="s">
        <v>346</v>
      </c>
      <c r="D52" s="26" t="s">
        <v>347</v>
      </c>
      <c r="E52" s="20">
        <v>45292</v>
      </c>
      <c r="F52" s="21">
        <v>45657</v>
      </c>
      <c r="G52" s="28" t="s">
        <v>271</v>
      </c>
      <c r="H52" s="23"/>
      <c r="I52" s="23"/>
      <c r="J52" s="28"/>
      <c r="K52" s="46">
        <v>125</v>
      </c>
    </row>
    <row r="53" spans="2:11" ht="80.25" customHeight="1" thickBot="1" x14ac:dyDescent="0.4">
      <c r="B53" s="44"/>
      <c r="C53" s="25" t="s">
        <v>348</v>
      </c>
      <c r="D53" s="26" t="s">
        <v>349</v>
      </c>
      <c r="E53" s="57">
        <v>45292</v>
      </c>
      <c r="F53" s="21">
        <v>45657</v>
      </c>
      <c r="G53" s="28" t="s">
        <v>271</v>
      </c>
      <c r="H53" s="29"/>
      <c r="I53" s="29"/>
      <c r="J53" s="28"/>
      <c r="K53" s="27">
        <v>350</v>
      </c>
    </row>
    <row r="54" spans="2:11" ht="48" customHeight="1" thickBot="1" x14ac:dyDescent="0.4">
      <c r="B54" s="42">
        <v>4</v>
      </c>
      <c r="C54" s="267" t="s">
        <v>350</v>
      </c>
      <c r="D54" s="267"/>
      <c r="E54" s="267"/>
      <c r="F54" s="267"/>
      <c r="G54" s="267"/>
      <c r="H54" s="267"/>
      <c r="I54" s="267"/>
      <c r="J54" s="267"/>
      <c r="K54" s="59">
        <f>SUM(K55:K66)</f>
        <v>73628</v>
      </c>
    </row>
    <row r="55" spans="2:11" ht="48" customHeight="1" x14ac:dyDescent="0.35">
      <c r="B55" s="44"/>
      <c r="C55" s="25" t="s">
        <v>351</v>
      </c>
      <c r="D55" s="26" t="s">
        <v>352</v>
      </c>
      <c r="E55" s="57">
        <v>45292</v>
      </c>
      <c r="F55" s="21">
        <v>45657</v>
      </c>
      <c r="G55" s="28" t="s">
        <v>271</v>
      </c>
      <c r="H55" s="28"/>
      <c r="I55" s="28"/>
      <c r="J55" s="22"/>
      <c r="K55" s="46">
        <v>3420</v>
      </c>
    </row>
    <row r="56" spans="2:11" ht="48" customHeight="1" x14ac:dyDescent="0.35">
      <c r="B56" s="44"/>
      <c r="C56" s="25" t="s">
        <v>353</v>
      </c>
      <c r="D56" s="26" t="s">
        <v>354</v>
      </c>
      <c r="E56" s="20">
        <v>45292</v>
      </c>
      <c r="F56" s="21">
        <v>45657</v>
      </c>
      <c r="G56" s="28" t="s">
        <v>271</v>
      </c>
      <c r="H56" s="28"/>
      <c r="I56" s="28"/>
      <c r="J56" s="28"/>
      <c r="K56" s="27">
        <v>600</v>
      </c>
    </row>
    <row r="57" spans="2:11" ht="185" customHeight="1" x14ac:dyDescent="0.35">
      <c r="B57" s="44"/>
      <c r="C57" s="60" t="s">
        <v>355</v>
      </c>
      <c r="D57" s="61" t="s">
        <v>356</v>
      </c>
      <c r="E57" s="21">
        <v>45292</v>
      </c>
      <c r="F57" s="21">
        <v>45657</v>
      </c>
      <c r="G57" s="62" t="s">
        <v>271</v>
      </c>
      <c r="H57" s="62"/>
      <c r="I57" s="62"/>
      <c r="J57" s="62"/>
      <c r="K57" s="63">
        <v>54000</v>
      </c>
    </row>
    <row r="58" spans="2:11" ht="48" customHeight="1" x14ac:dyDescent="0.35">
      <c r="B58" s="44"/>
      <c r="C58" s="25" t="s">
        <v>357</v>
      </c>
      <c r="D58" s="26" t="s">
        <v>358</v>
      </c>
      <c r="E58" s="20">
        <v>45292</v>
      </c>
      <c r="F58" s="21">
        <v>45657</v>
      </c>
      <c r="G58" s="28" t="s">
        <v>271</v>
      </c>
      <c r="H58" s="29"/>
      <c r="I58" s="28"/>
      <c r="J58" s="28"/>
      <c r="K58" s="27">
        <f>3000+2250</f>
        <v>5250</v>
      </c>
    </row>
    <row r="59" spans="2:11" ht="58" x14ac:dyDescent="0.35">
      <c r="B59" s="44"/>
      <c r="C59" s="25" t="s">
        <v>359</v>
      </c>
      <c r="D59" s="26" t="s">
        <v>360</v>
      </c>
      <c r="E59" s="20">
        <v>45292</v>
      </c>
      <c r="F59" s="21">
        <v>45657</v>
      </c>
      <c r="G59" s="28" t="s">
        <v>271</v>
      </c>
      <c r="H59" s="29"/>
      <c r="I59" s="28"/>
      <c r="J59" s="28"/>
      <c r="K59" s="27">
        <v>750</v>
      </c>
    </row>
    <row r="60" spans="2:11" ht="58" x14ac:dyDescent="0.35">
      <c r="B60" s="44"/>
      <c r="C60" s="25" t="s">
        <v>361</v>
      </c>
      <c r="D60" s="26" t="s">
        <v>362</v>
      </c>
      <c r="E60" s="20">
        <v>45292</v>
      </c>
      <c r="F60" s="21">
        <v>45657</v>
      </c>
      <c r="G60" s="28" t="s">
        <v>271</v>
      </c>
      <c r="H60" s="29"/>
      <c r="I60" s="28"/>
      <c r="J60" s="28"/>
      <c r="K60" s="27">
        <v>156</v>
      </c>
    </row>
    <row r="61" spans="2:11" ht="62.25" customHeight="1" x14ac:dyDescent="0.35">
      <c r="B61" s="44"/>
      <c r="C61" s="25" t="s">
        <v>363</v>
      </c>
      <c r="D61" s="26" t="s">
        <v>364</v>
      </c>
      <c r="E61" s="57">
        <v>45292</v>
      </c>
      <c r="F61" s="21">
        <v>45657</v>
      </c>
      <c r="G61" s="28" t="s">
        <v>271</v>
      </c>
      <c r="H61" s="29"/>
      <c r="I61" s="28"/>
      <c r="J61" s="28"/>
      <c r="K61" s="27">
        <v>1700</v>
      </c>
    </row>
    <row r="62" spans="2:11" ht="62.25" customHeight="1" x14ac:dyDescent="0.35">
      <c r="B62" s="44"/>
      <c r="C62" s="25" t="s">
        <v>365</v>
      </c>
      <c r="D62" s="26" t="s">
        <v>366</v>
      </c>
      <c r="E62" s="57">
        <v>45292</v>
      </c>
      <c r="F62" s="21">
        <v>45657</v>
      </c>
      <c r="G62" s="28" t="s">
        <v>271</v>
      </c>
      <c r="H62" s="29"/>
      <c r="I62" s="28"/>
      <c r="J62" s="28"/>
      <c r="K62" s="27">
        <v>220</v>
      </c>
    </row>
    <row r="63" spans="2:11" ht="62.25" customHeight="1" x14ac:dyDescent="0.35">
      <c r="B63" s="44"/>
      <c r="C63" s="52" t="s">
        <v>367</v>
      </c>
      <c r="D63" s="53" t="s">
        <v>368</v>
      </c>
      <c r="E63" s="57">
        <v>45292</v>
      </c>
      <c r="F63" s="21">
        <v>45657</v>
      </c>
      <c r="G63" s="28" t="s">
        <v>271</v>
      </c>
      <c r="H63" s="29"/>
      <c r="I63" s="28"/>
      <c r="J63" s="28"/>
      <c r="K63" s="27">
        <v>1890</v>
      </c>
    </row>
    <row r="64" spans="2:11" ht="62.25" customHeight="1" x14ac:dyDescent="0.35">
      <c r="B64" s="44"/>
      <c r="C64" s="52" t="s">
        <v>369</v>
      </c>
      <c r="D64" s="53" t="s">
        <v>370</v>
      </c>
      <c r="E64" s="57">
        <v>45292</v>
      </c>
      <c r="F64" s="21">
        <v>45657</v>
      </c>
      <c r="G64" s="28" t="s">
        <v>271</v>
      </c>
      <c r="H64" s="29"/>
      <c r="I64" s="28"/>
      <c r="J64" s="28"/>
      <c r="K64" s="27">
        <v>4200</v>
      </c>
    </row>
    <row r="65" spans="2:12" ht="62.25" customHeight="1" x14ac:dyDescent="0.35">
      <c r="B65" s="44"/>
      <c r="C65" s="52" t="s">
        <v>371</v>
      </c>
      <c r="D65" s="53" t="s">
        <v>372</v>
      </c>
      <c r="E65" s="57">
        <v>45292</v>
      </c>
      <c r="F65" s="21">
        <v>45657</v>
      </c>
      <c r="G65" s="28" t="s">
        <v>271</v>
      </c>
      <c r="H65" s="29"/>
      <c r="I65" s="28"/>
      <c r="J65" s="28"/>
      <c r="K65" s="27">
        <v>1412</v>
      </c>
    </row>
    <row r="66" spans="2:12" ht="62.25" customHeight="1" thickBot="1" x14ac:dyDescent="0.4">
      <c r="B66" s="44"/>
      <c r="C66" s="52" t="s">
        <v>373</v>
      </c>
      <c r="D66" s="53" t="s">
        <v>374</v>
      </c>
      <c r="E66" s="57">
        <v>45292</v>
      </c>
      <c r="F66" s="21">
        <v>45657</v>
      </c>
      <c r="G66" s="28" t="s">
        <v>271</v>
      </c>
      <c r="H66" s="29"/>
      <c r="I66" s="28"/>
      <c r="J66" s="28"/>
      <c r="K66" s="27">
        <v>30</v>
      </c>
    </row>
    <row r="67" spans="2:12" ht="48" customHeight="1" thickBot="1" x14ac:dyDescent="0.4">
      <c r="B67" s="42">
        <v>5</v>
      </c>
      <c r="C67" s="268" t="s">
        <v>375</v>
      </c>
      <c r="D67" s="267"/>
      <c r="E67" s="267"/>
      <c r="F67" s="267"/>
      <c r="G67" s="267"/>
      <c r="H67" s="267"/>
      <c r="I67" s="267"/>
      <c r="J67" s="267"/>
      <c r="K67" s="59">
        <f>SUM(K68:K85)</f>
        <v>23027.9</v>
      </c>
    </row>
    <row r="68" spans="2:12" ht="37.5" customHeight="1" x14ac:dyDescent="0.35">
      <c r="B68" s="44"/>
      <c r="C68" s="64" t="s">
        <v>376</v>
      </c>
      <c r="D68" s="61" t="s">
        <v>377</v>
      </c>
      <c r="E68" s="20">
        <v>45292</v>
      </c>
      <c r="F68" s="21">
        <v>45657</v>
      </c>
      <c r="G68" s="28" t="s">
        <v>271</v>
      </c>
      <c r="H68" s="23"/>
      <c r="I68" s="23"/>
      <c r="J68" s="28"/>
      <c r="K68" s="46">
        <v>668</v>
      </c>
    </row>
    <row r="69" spans="2:12" ht="24.75" customHeight="1" x14ac:dyDescent="0.35">
      <c r="B69" s="44"/>
      <c r="C69" s="64" t="s">
        <v>378</v>
      </c>
      <c r="D69" s="26" t="s">
        <v>379</v>
      </c>
      <c r="E69" s="20">
        <v>45292</v>
      </c>
      <c r="F69" s="21">
        <v>45657</v>
      </c>
      <c r="G69" s="28" t="s">
        <v>271</v>
      </c>
      <c r="H69" s="23"/>
      <c r="I69" s="23"/>
      <c r="J69" s="28"/>
      <c r="K69" s="46">
        <f>1050+570</f>
        <v>1620</v>
      </c>
    </row>
    <row r="70" spans="2:12" ht="42" customHeight="1" x14ac:dyDescent="0.35">
      <c r="B70" s="44"/>
      <c r="C70" s="64" t="s">
        <v>380</v>
      </c>
      <c r="D70" s="26" t="s">
        <v>381</v>
      </c>
      <c r="E70" s="20">
        <v>45292</v>
      </c>
      <c r="F70" s="21">
        <v>45657</v>
      </c>
      <c r="G70" s="28" t="s">
        <v>271</v>
      </c>
      <c r="H70" s="23"/>
      <c r="I70" s="23"/>
      <c r="J70" s="28"/>
      <c r="K70" s="46">
        <v>45</v>
      </c>
    </row>
    <row r="71" spans="2:12" ht="43.5" x14ac:dyDescent="0.35">
      <c r="B71" s="44"/>
      <c r="C71" s="64" t="s">
        <v>382</v>
      </c>
      <c r="D71" s="26" t="s">
        <v>383</v>
      </c>
      <c r="E71" s="20">
        <v>45292</v>
      </c>
      <c r="F71" s="21">
        <v>45657</v>
      </c>
      <c r="G71" s="28" t="s">
        <v>271</v>
      </c>
      <c r="H71" s="23"/>
      <c r="I71" s="23"/>
      <c r="J71" s="28"/>
      <c r="K71" s="48">
        <f>2070+3000</f>
        <v>5070</v>
      </c>
    </row>
    <row r="72" spans="2:12" ht="53.25" customHeight="1" x14ac:dyDescent="0.35">
      <c r="B72" s="44"/>
      <c r="C72" s="64" t="s">
        <v>384</v>
      </c>
      <c r="D72" s="61" t="s">
        <v>385</v>
      </c>
      <c r="E72" s="20">
        <v>45292</v>
      </c>
      <c r="F72" s="21">
        <v>45657</v>
      </c>
      <c r="G72" s="28" t="s">
        <v>271</v>
      </c>
      <c r="H72" s="23"/>
      <c r="I72" s="23"/>
      <c r="J72" s="28"/>
      <c r="K72" s="46">
        <v>212.5</v>
      </c>
    </row>
    <row r="73" spans="2:12" ht="57.75" customHeight="1" x14ac:dyDescent="0.35">
      <c r="B73" s="44"/>
      <c r="C73" s="64" t="s">
        <v>386</v>
      </c>
      <c r="D73" s="61" t="s">
        <v>387</v>
      </c>
      <c r="E73" s="20">
        <v>45292</v>
      </c>
      <c r="F73" s="21">
        <v>45657</v>
      </c>
      <c r="G73" s="28" t="s">
        <v>388</v>
      </c>
      <c r="H73" s="23"/>
      <c r="I73" s="23"/>
      <c r="J73" s="28"/>
      <c r="K73" s="46">
        <v>7073</v>
      </c>
    </row>
    <row r="74" spans="2:12" ht="43.5" x14ac:dyDescent="0.35">
      <c r="B74" s="44"/>
      <c r="C74" s="64" t="s">
        <v>389</v>
      </c>
      <c r="D74" s="61" t="s">
        <v>390</v>
      </c>
      <c r="E74" s="20">
        <v>45292</v>
      </c>
      <c r="F74" s="21">
        <v>45657</v>
      </c>
      <c r="G74" s="28" t="s">
        <v>271</v>
      </c>
      <c r="H74" s="23"/>
      <c r="I74" s="23"/>
      <c r="J74" s="28"/>
      <c r="K74" s="46">
        <v>707.5</v>
      </c>
      <c r="L74" s="49"/>
    </row>
    <row r="75" spans="2:12" ht="43.5" x14ac:dyDescent="0.35">
      <c r="B75" s="44"/>
      <c r="C75" s="64" t="s">
        <v>391</v>
      </c>
      <c r="D75" s="61" t="s">
        <v>392</v>
      </c>
      <c r="E75" s="20">
        <v>45292</v>
      </c>
      <c r="F75" s="21">
        <v>45657</v>
      </c>
      <c r="G75" s="28" t="s">
        <v>271</v>
      </c>
      <c r="H75" s="23"/>
      <c r="I75" s="23"/>
      <c r="J75" s="28"/>
      <c r="K75" s="46">
        <v>750</v>
      </c>
      <c r="L75" s="49"/>
    </row>
    <row r="76" spans="2:12" ht="29" x14ac:dyDescent="0.35">
      <c r="B76" s="44"/>
      <c r="C76" s="64" t="s">
        <v>393</v>
      </c>
      <c r="D76" s="26" t="s">
        <v>394</v>
      </c>
      <c r="E76" s="20">
        <v>45292</v>
      </c>
      <c r="F76" s="21">
        <v>45657</v>
      </c>
      <c r="G76" s="28" t="s">
        <v>271</v>
      </c>
      <c r="H76" s="23"/>
      <c r="I76" s="23"/>
      <c r="J76" s="28"/>
      <c r="K76" s="46">
        <v>370</v>
      </c>
      <c r="L76" s="49"/>
    </row>
    <row r="77" spans="2:12" ht="29" x14ac:dyDescent="0.35">
      <c r="B77" s="44"/>
      <c r="C77" s="64" t="s">
        <v>395</v>
      </c>
      <c r="D77" s="26" t="s">
        <v>396</v>
      </c>
      <c r="E77" s="20">
        <v>45292</v>
      </c>
      <c r="F77" s="21">
        <v>45657</v>
      </c>
      <c r="G77" s="28" t="s">
        <v>271</v>
      </c>
      <c r="H77" s="23"/>
      <c r="I77" s="23"/>
      <c r="J77" s="28"/>
      <c r="K77" s="46">
        <v>1170</v>
      </c>
      <c r="L77" s="49"/>
    </row>
    <row r="78" spans="2:12" x14ac:dyDescent="0.35">
      <c r="B78" s="44"/>
      <c r="C78" s="64" t="s">
        <v>397</v>
      </c>
      <c r="D78" s="26" t="s">
        <v>398</v>
      </c>
      <c r="E78" s="20">
        <v>45292</v>
      </c>
      <c r="F78" s="21">
        <v>45657</v>
      </c>
      <c r="G78" s="28" t="s">
        <v>271</v>
      </c>
      <c r="H78" s="23"/>
      <c r="I78" s="23"/>
      <c r="J78" s="28"/>
      <c r="K78" s="46">
        <v>355</v>
      </c>
      <c r="L78" s="49"/>
    </row>
    <row r="79" spans="2:12" ht="45.75" customHeight="1" x14ac:dyDescent="0.35">
      <c r="B79" s="44"/>
      <c r="C79" s="64" t="s">
        <v>399</v>
      </c>
      <c r="D79" s="26" t="s">
        <v>400</v>
      </c>
      <c r="E79" s="20">
        <v>45292</v>
      </c>
      <c r="F79" s="21">
        <v>45657</v>
      </c>
      <c r="G79" s="28" t="s">
        <v>271</v>
      </c>
      <c r="H79" s="23"/>
      <c r="I79" s="23"/>
      <c r="J79" s="28"/>
      <c r="K79" s="46">
        <v>754.9</v>
      </c>
      <c r="L79" s="49"/>
    </row>
    <row r="80" spans="2:12" ht="29" x14ac:dyDescent="0.35">
      <c r="B80" s="44"/>
      <c r="C80" s="64" t="s">
        <v>401</v>
      </c>
      <c r="D80" s="53" t="s">
        <v>402</v>
      </c>
      <c r="E80" s="20">
        <v>45292</v>
      </c>
      <c r="F80" s="21">
        <v>45657</v>
      </c>
      <c r="G80" s="28" t="s">
        <v>271</v>
      </c>
      <c r="H80" s="23"/>
      <c r="I80" s="23"/>
      <c r="J80" s="28"/>
      <c r="K80" s="48">
        <v>230</v>
      </c>
      <c r="L80" s="49"/>
    </row>
    <row r="81" spans="2:12" ht="63" customHeight="1" x14ac:dyDescent="0.35">
      <c r="B81" s="44"/>
      <c r="C81" s="65" t="s">
        <v>403</v>
      </c>
      <c r="D81" s="53" t="s">
        <v>404</v>
      </c>
      <c r="E81" s="66">
        <v>45292</v>
      </c>
      <c r="F81" s="38">
        <v>45657</v>
      </c>
      <c r="G81" s="67" t="s">
        <v>271</v>
      </c>
      <c r="H81" s="68"/>
      <c r="I81" s="68"/>
      <c r="J81" s="67"/>
      <c r="K81" s="47">
        <v>100</v>
      </c>
      <c r="L81" s="49"/>
    </row>
    <row r="82" spans="2:12" x14ac:dyDescent="0.35">
      <c r="B82" s="44"/>
      <c r="C82" s="65" t="s">
        <v>405</v>
      </c>
      <c r="D82" s="53" t="s">
        <v>406</v>
      </c>
      <c r="E82" s="38">
        <v>45292</v>
      </c>
      <c r="F82" s="38">
        <v>45657</v>
      </c>
      <c r="G82" s="67" t="s">
        <v>271</v>
      </c>
      <c r="H82" s="68"/>
      <c r="I82" s="68"/>
      <c r="J82" s="67"/>
      <c r="K82" s="47">
        <v>2160</v>
      </c>
      <c r="L82" s="49"/>
    </row>
    <row r="83" spans="2:12" ht="43.5" x14ac:dyDescent="0.35">
      <c r="B83" s="44"/>
      <c r="C83" s="65" t="s">
        <v>407</v>
      </c>
      <c r="D83" s="53" t="s">
        <v>408</v>
      </c>
      <c r="E83" s="38">
        <v>45292</v>
      </c>
      <c r="F83" s="38">
        <v>45657</v>
      </c>
      <c r="G83" s="67" t="s">
        <v>271</v>
      </c>
      <c r="H83" s="68"/>
      <c r="I83" s="68"/>
      <c r="J83" s="67"/>
      <c r="K83" s="47">
        <v>200</v>
      </c>
      <c r="L83" s="49"/>
    </row>
    <row r="84" spans="2:12" x14ac:dyDescent="0.35">
      <c r="B84" s="44"/>
      <c r="C84" s="65" t="s">
        <v>409</v>
      </c>
      <c r="D84" s="53" t="s">
        <v>410</v>
      </c>
      <c r="E84" s="38">
        <v>45292</v>
      </c>
      <c r="F84" s="38">
        <v>45657</v>
      </c>
      <c r="G84" s="67" t="s">
        <v>271</v>
      </c>
      <c r="H84" s="68"/>
      <c r="I84" s="68"/>
      <c r="J84" s="67"/>
      <c r="K84" s="47">
        <v>1480</v>
      </c>
      <c r="L84" s="49"/>
    </row>
    <row r="85" spans="2:12" ht="15" thickBot="1" x14ac:dyDescent="0.4">
      <c r="B85" s="44"/>
      <c r="C85" s="65" t="s">
        <v>411</v>
      </c>
      <c r="D85" s="53" t="s">
        <v>412</v>
      </c>
      <c r="E85" s="38">
        <v>45292</v>
      </c>
      <c r="F85" s="38">
        <v>45657</v>
      </c>
      <c r="G85" s="67" t="s">
        <v>271</v>
      </c>
      <c r="H85" s="68"/>
      <c r="I85" s="68"/>
      <c r="J85" s="67"/>
      <c r="K85" s="47">
        <v>62</v>
      </c>
      <c r="L85" s="49"/>
    </row>
    <row r="86" spans="2:12" ht="48" customHeight="1" thickBot="1" x14ac:dyDescent="0.4">
      <c r="B86" s="42">
        <v>7</v>
      </c>
      <c r="C86" s="264" t="s">
        <v>413</v>
      </c>
      <c r="D86" s="265"/>
      <c r="E86" s="265"/>
      <c r="F86" s="265"/>
      <c r="G86" s="265"/>
      <c r="H86" s="265"/>
      <c r="I86" s="265"/>
      <c r="J86" s="269"/>
      <c r="K86" s="69">
        <f>SUM(K87:K93)</f>
        <v>857.4</v>
      </c>
    </row>
    <row r="87" spans="2:12" ht="60.75" customHeight="1" x14ac:dyDescent="0.35">
      <c r="B87" s="44"/>
      <c r="C87" s="70" t="s">
        <v>414</v>
      </c>
      <c r="D87" s="61" t="s">
        <v>415</v>
      </c>
      <c r="E87" s="57">
        <v>45292</v>
      </c>
      <c r="F87" s="21">
        <v>45657</v>
      </c>
      <c r="G87" s="28" t="s">
        <v>271</v>
      </c>
      <c r="H87" s="71"/>
      <c r="I87" s="71"/>
      <c r="J87" s="71"/>
      <c r="K87" s="24">
        <v>115.3</v>
      </c>
    </row>
    <row r="88" spans="2:12" ht="48" customHeight="1" x14ac:dyDescent="0.35">
      <c r="B88" s="44"/>
      <c r="C88" s="64" t="s">
        <v>416</v>
      </c>
      <c r="D88" s="61" t="s">
        <v>417</v>
      </c>
      <c r="E88" s="20">
        <v>45292</v>
      </c>
      <c r="F88" s="21">
        <v>45657</v>
      </c>
      <c r="G88" s="22" t="s">
        <v>271</v>
      </c>
      <c r="H88" s="72"/>
      <c r="I88" s="72"/>
      <c r="J88" s="72"/>
      <c r="K88" s="46">
        <v>477.4</v>
      </c>
    </row>
    <row r="89" spans="2:12" ht="48" customHeight="1" x14ac:dyDescent="0.35">
      <c r="B89" s="44"/>
      <c r="C89" s="64" t="s">
        <v>418</v>
      </c>
      <c r="D89" s="61" t="s">
        <v>419</v>
      </c>
      <c r="E89" s="20">
        <v>45292</v>
      </c>
      <c r="F89" s="21">
        <v>45657</v>
      </c>
      <c r="G89" s="22" t="s">
        <v>271</v>
      </c>
      <c r="H89" s="72"/>
      <c r="I89" s="72"/>
      <c r="J89" s="72"/>
      <c r="K89" s="46">
        <v>120</v>
      </c>
    </row>
    <row r="90" spans="2:12" ht="45" customHeight="1" x14ac:dyDescent="0.35">
      <c r="B90" s="44"/>
      <c r="C90" s="64" t="s">
        <v>420</v>
      </c>
      <c r="D90" s="26" t="s">
        <v>421</v>
      </c>
      <c r="E90" s="20">
        <v>45292</v>
      </c>
      <c r="F90" s="21">
        <v>45657</v>
      </c>
      <c r="G90" s="22" t="s">
        <v>271</v>
      </c>
      <c r="H90" s="72"/>
      <c r="I90" s="72"/>
      <c r="J90" s="72"/>
      <c r="K90" s="46">
        <v>26</v>
      </c>
    </row>
    <row r="91" spans="2:12" ht="45" customHeight="1" x14ac:dyDescent="0.35">
      <c r="B91" s="44"/>
      <c r="C91" s="64" t="s">
        <v>422</v>
      </c>
      <c r="D91" s="26" t="s">
        <v>423</v>
      </c>
      <c r="E91" s="20">
        <v>45292</v>
      </c>
      <c r="F91" s="21">
        <v>45657</v>
      </c>
      <c r="G91" s="22" t="s">
        <v>271</v>
      </c>
      <c r="H91" s="72"/>
      <c r="I91" s="72"/>
      <c r="J91" s="72"/>
      <c r="K91" s="46">
        <v>14</v>
      </c>
      <c r="L91" s="49"/>
    </row>
    <row r="92" spans="2:12" ht="38.25" customHeight="1" x14ac:dyDescent="0.35">
      <c r="B92" s="44"/>
      <c r="C92" s="64" t="s">
        <v>424</v>
      </c>
      <c r="D92" s="26" t="s">
        <v>425</v>
      </c>
      <c r="E92" s="20">
        <v>45292</v>
      </c>
      <c r="F92" s="21">
        <v>45657</v>
      </c>
      <c r="G92" s="22" t="s">
        <v>271</v>
      </c>
      <c r="H92" s="72"/>
      <c r="I92" s="72"/>
      <c r="J92" s="72"/>
      <c r="K92" s="46">
        <v>100.5</v>
      </c>
      <c r="L92" s="49"/>
    </row>
    <row r="93" spans="2:12" ht="38.25" customHeight="1" thickBot="1" x14ac:dyDescent="0.4">
      <c r="B93" s="44"/>
      <c r="C93" s="64" t="s">
        <v>426</v>
      </c>
      <c r="D93" s="26" t="s">
        <v>427</v>
      </c>
      <c r="E93" s="20">
        <v>45292</v>
      </c>
      <c r="F93" s="21">
        <v>45657</v>
      </c>
      <c r="G93" s="22" t="s">
        <v>271</v>
      </c>
      <c r="H93" s="72"/>
      <c r="I93" s="72"/>
      <c r="J93" s="72"/>
      <c r="K93" s="46">
        <v>4.2</v>
      </c>
      <c r="L93" s="49"/>
    </row>
    <row r="94" spans="2:12" ht="48" customHeight="1" thickBot="1" x14ac:dyDescent="0.4">
      <c r="B94" s="42">
        <v>10</v>
      </c>
      <c r="C94" s="264" t="s">
        <v>428</v>
      </c>
      <c r="D94" s="265"/>
      <c r="E94" s="265"/>
      <c r="F94" s="265"/>
      <c r="G94" s="265"/>
      <c r="H94" s="265"/>
      <c r="I94" s="265"/>
      <c r="J94" s="266"/>
      <c r="K94" s="56">
        <f>SUM(K95:K98)</f>
        <v>5274</v>
      </c>
    </row>
    <row r="95" spans="2:12" ht="84.75" customHeight="1" x14ac:dyDescent="0.35">
      <c r="B95" s="44"/>
      <c r="C95" s="64" t="s">
        <v>429</v>
      </c>
      <c r="D95" s="26" t="s">
        <v>430</v>
      </c>
      <c r="E95" s="57">
        <v>45292</v>
      </c>
      <c r="F95" s="21">
        <v>45657</v>
      </c>
      <c r="G95" s="22" t="s">
        <v>271</v>
      </c>
      <c r="H95" s="23"/>
      <c r="I95" s="23"/>
      <c r="J95" s="22"/>
      <c r="K95" s="46">
        <v>4000</v>
      </c>
    </row>
    <row r="96" spans="2:12" ht="116.25" customHeight="1" x14ac:dyDescent="0.35">
      <c r="B96" s="44"/>
      <c r="C96" s="64" t="s">
        <v>431</v>
      </c>
      <c r="D96" s="26" t="s">
        <v>432</v>
      </c>
      <c r="E96" s="57">
        <v>45292</v>
      </c>
      <c r="F96" s="21">
        <v>45657</v>
      </c>
      <c r="G96" s="22" t="s">
        <v>271</v>
      </c>
      <c r="H96" s="23"/>
      <c r="I96" s="23"/>
      <c r="J96" s="22"/>
      <c r="K96" s="46">
        <v>640</v>
      </c>
    </row>
    <row r="97" spans="2:11" ht="84.75" customHeight="1" x14ac:dyDescent="0.35">
      <c r="B97" s="44"/>
      <c r="C97" s="64" t="s">
        <v>433</v>
      </c>
      <c r="D97" s="26" t="s">
        <v>434</v>
      </c>
      <c r="E97" s="57">
        <v>45292</v>
      </c>
      <c r="F97" s="21">
        <v>45657</v>
      </c>
      <c r="G97" s="22" t="s">
        <v>271</v>
      </c>
      <c r="H97" s="23"/>
      <c r="I97" s="23"/>
      <c r="J97" s="22"/>
      <c r="K97" s="46">
        <f>300+50+160</f>
        <v>510</v>
      </c>
    </row>
    <row r="98" spans="2:11" ht="84.75" customHeight="1" thickBot="1" x14ac:dyDescent="0.4">
      <c r="B98" s="44"/>
      <c r="C98" s="73" t="s">
        <v>435</v>
      </c>
      <c r="D98" s="74" t="s">
        <v>436</v>
      </c>
      <c r="E98" s="57">
        <v>45292</v>
      </c>
      <c r="F98" s="21">
        <v>45657</v>
      </c>
      <c r="G98" s="22" t="s">
        <v>271</v>
      </c>
      <c r="H98" s="23"/>
      <c r="I98" s="23"/>
      <c r="J98" s="22"/>
      <c r="K98" s="75">
        <v>124</v>
      </c>
    </row>
    <row r="99" spans="2:11" ht="48" customHeight="1" thickBot="1" x14ac:dyDescent="0.4">
      <c r="B99" s="42">
        <v>11</v>
      </c>
      <c r="C99" s="264" t="s">
        <v>437</v>
      </c>
      <c r="D99" s="265"/>
      <c r="E99" s="265"/>
      <c r="F99" s="265"/>
      <c r="G99" s="265"/>
      <c r="H99" s="265"/>
      <c r="I99" s="265"/>
      <c r="J99" s="266"/>
      <c r="K99" s="56">
        <f>SUM(K100:K106)</f>
        <v>1364.9</v>
      </c>
    </row>
    <row r="100" spans="2:11" ht="126" customHeight="1" x14ac:dyDescent="0.35">
      <c r="B100" s="76"/>
      <c r="C100" s="64" t="s">
        <v>438</v>
      </c>
      <c r="D100" s="26" t="s">
        <v>439</v>
      </c>
      <c r="E100" s="57">
        <v>45292</v>
      </c>
      <c r="F100" s="21">
        <v>45657</v>
      </c>
      <c r="G100" s="77" t="s">
        <v>271</v>
      </c>
      <c r="H100" s="23"/>
      <c r="I100" s="23"/>
      <c r="J100" s="22"/>
      <c r="K100" s="46">
        <f>15.5+9</f>
        <v>24.5</v>
      </c>
    </row>
    <row r="101" spans="2:11" ht="60.75" customHeight="1" x14ac:dyDescent="0.35">
      <c r="B101" s="76"/>
      <c r="C101" s="64" t="s">
        <v>440</v>
      </c>
      <c r="D101" s="26" t="s">
        <v>441</v>
      </c>
      <c r="E101" s="20">
        <v>45292</v>
      </c>
      <c r="F101" s="21">
        <v>45657</v>
      </c>
      <c r="G101" s="77" t="s">
        <v>271</v>
      </c>
      <c r="H101" s="23"/>
      <c r="I101" s="23"/>
      <c r="J101" s="22"/>
      <c r="K101" s="46">
        <v>11</v>
      </c>
    </row>
    <row r="102" spans="2:11" ht="43.5" customHeight="1" x14ac:dyDescent="0.35">
      <c r="B102" s="76"/>
      <c r="C102" s="64" t="s">
        <v>442</v>
      </c>
      <c r="D102" s="26" t="s">
        <v>443</v>
      </c>
      <c r="E102" s="20">
        <v>45292</v>
      </c>
      <c r="F102" s="21">
        <v>45657</v>
      </c>
      <c r="G102" s="77" t="s">
        <v>271</v>
      </c>
      <c r="H102" s="23"/>
      <c r="I102" s="23"/>
      <c r="J102" s="22"/>
      <c r="K102" s="46">
        <v>120.9</v>
      </c>
    </row>
    <row r="103" spans="2:11" ht="55.5" customHeight="1" x14ac:dyDescent="0.35">
      <c r="B103" s="76"/>
      <c r="C103" s="64" t="s">
        <v>444</v>
      </c>
      <c r="D103" s="26" t="s">
        <v>445</v>
      </c>
      <c r="E103" s="20">
        <v>45292</v>
      </c>
      <c r="F103" s="21">
        <v>45657</v>
      </c>
      <c r="G103" s="77" t="s">
        <v>271</v>
      </c>
      <c r="H103" s="23"/>
      <c r="I103" s="23"/>
      <c r="J103" s="22"/>
      <c r="K103" s="46">
        <v>180</v>
      </c>
    </row>
    <row r="104" spans="2:11" ht="55.5" customHeight="1" x14ac:dyDescent="0.35">
      <c r="B104" s="76"/>
      <c r="C104" s="65" t="s">
        <v>446</v>
      </c>
      <c r="D104" s="53" t="s">
        <v>447</v>
      </c>
      <c r="E104" s="38">
        <v>45292</v>
      </c>
      <c r="F104" s="38">
        <v>45657</v>
      </c>
      <c r="G104" s="78" t="s">
        <v>271</v>
      </c>
      <c r="H104" s="68"/>
      <c r="I104" s="68"/>
      <c r="J104" s="79"/>
      <c r="K104" s="47">
        <v>13.5</v>
      </c>
    </row>
    <row r="105" spans="2:11" ht="55.5" customHeight="1" x14ac:dyDescent="0.35">
      <c r="B105" s="76"/>
      <c r="C105" s="65" t="s">
        <v>448</v>
      </c>
      <c r="D105" s="53" t="s">
        <v>449</v>
      </c>
      <c r="E105" s="38">
        <v>45292</v>
      </c>
      <c r="F105" s="38">
        <v>45657</v>
      </c>
      <c r="G105" s="78" t="s">
        <v>271</v>
      </c>
      <c r="H105" s="68"/>
      <c r="I105" s="68"/>
      <c r="J105" s="79"/>
      <c r="K105" s="47">
        <v>15</v>
      </c>
    </row>
    <row r="106" spans="2:11" ht="55.5" customHeight="1" thickBot="1" x14ac:dyDescent="0.4">
      <c r="B106" s="76"/>
      <c r="C106" s="65" t="s">
        <v>450</v>
      </c>
      <c r="D106" s="53" t="s">
        <v>451</v>
      </c>
      <c r="E106" s="38">
        <v>45292</v>
      </c>
      <c r="F106" s="38">
        <v>45657</v>
      </c>
      <c r="G106" s="78" t="s">
        <v>271</v>
      </c>
      <c r="H106" s="68"/>
      <c r="I106" s="68"/>
      <c r="J106" s="79"/>
      <c r="K106" s="47">
        <v>1000</v>
      </c>
    </row>
    <row r="107" spans="2:11" ht="48" customHeight="1" thickBot="1" x14ac:dyDescent="0.4">
      <c r="B107" s="270">
        <v>12</v>
      </c>
      <c r="C107" s="264" t="s">
        <v>452</v>
      </c>
      <c r="D107" s="265"/>
      <c r="E107" s="265"/>
      <c r="F107" s="265"/>
      <c r="G107" s="265"/>
      <c r="H107" s="265"/>
      <c r="I107" s="265"/>
      <c r="J107" s="269"/>
      <c r="K107" s="69">
        <f>SUM(K108:K108)</f>
        <v>2000</v>
      </c>
    </row>
    <row r="108" spans="2:11" ht="48" customHeight="1" thickBot="1" x14ac:dyDescent="0.4">
      <c r="B108" s="271"/>
      <c r="C108" s="73" t="s">
        <v>453</v>
      </c>
      <c r="D108" s="31" t="s">
        <v>454</v>
      </c>
      <c r="E108" s="57">
        <v>45292</v>
      </c>
      <c r="F108" s="21">
        <v>45657</v>
      </c>
      <c r="G108" s="80" t="s">
        <v>271</v>
      </c>
      <c r="H108" s="81"/>
      <c r="I108" s="81"/>
      <c r="J108" s="32"/>
      <c r="K108" s="82">
        <v>2000</v>
      </c>
    </row>
    <row r="109" spans="2:11" ht="48" customHeight="1" thickBot="1" x14ac:dyDescent="0.4">
      <c r="C109" s="261" t="s">
        <v>455</v>
      </c>
      <c r="D109" s="262"/>
      <c r="E109" s="262"/>
      <c r="F109" s="262"/>
      <c r="G109" s="262"/>
      <c r="H109" s="262"/>
      <c r="I109" s="262"/>
      <c r="J109" s="263"/>
      <c r="K109" s="69">
        <f>K12+K20+K49+K54+K67+K86+K94+K99+K107</f>
        <v>265219.09999999998</v>
      </c>
    </row>
  </sheetData>
  <sheetProtection algorithmName="SHA-512" hashValue="dO/s5VBS7lTpbEAeMkarTvR9M1DXTn7V3p6y5WD2eew7KneAlC/X+TncGefpxhuKZHzRS881bE8GI3Q130IcsA==" saltValue="VPb891RtptYG55lGm7Sz7Q==" spinCount="100000" sheet="1" formatCells="0" formatColumns="0" formatRows="0" insertColumns="0" insertRows="0" insertHyperlinks="0" deleteColumns="0" deleteRows="0" sort="0" autoFilter="0"/>
  <mergeCells count="17">
    <mergeCell ref="B107:B108"/>
    <mergeCell ref="C107:J107"/>
    <mergeCell ref="C109:J109"/>
    <mergeCell ref="C12:J12"/>
    <mergeCell ref="C20:J20"/>
    <mergeCell ref="C49:J49"/>
    <mergeCell ref="C54:J54"/>
    <mergeCell ref="C67:J67"/>
    <mergeCell ref="C86:J86"/>
    <mergeCell ref="C94:J94"/>
    <mergeCell ref="C99:J99"/>
    <mergeCell ref="C11:D11"/>
    <mergeCell ref="C2:K2"/>
    <mergeCell ref="C3:K3"/>
    <mergeCell ref="C4:K4"/>
    <mergeCell ref="C5:K7"/>
    <mergeCell ref="G10:J10"/>
  </mergeCells>
  <hyperlinks>
    <hyperlink ref="A1" location="Contenido!A1" display="Volver al menú" xr:uid="{2559EE33-A63B-4AE6-8BFC-F3D4F47333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AB3AF-0ACF-4C03-9DED-22D405E37BC2}">
  <dimension ref="B1:Y543"/>
  <sheetViews>
    <sheetView workbookViewId="0">
      <selection activeCell="B1" sqref="B1"/>
    </sheetView>
  </sheetViews>
  <sheetFormatPr baseColWidth="10" defaultColWidth="11.453125" defaultRowHeight="11.5" x14ac:dyDescent="0.25"/>
  <cols>
    <col min="1" max="1" width="4.54296875" style="83" customWidth="1"/>
    <col min="2" max="2" width="7.453125" style="83" bestFit="1" customWidth="1"/>
    <col min="3" max="3" width="83.1796875" style="83" bestFit="1" customWidth="1"/>
    <col min="4" max="5" width="8.54296875" style="84" bestFit="1" customWidth="1"/>
    <col min="6" max="6" width="12" style="85" customWidth="1"/>
    <col min="7" max="7" width="10" style="85" customWidth="1"/>
    <col min="8" max="8" width="11.7265625" style="83" customWidth="1"/>
    <col min="9" max="9" width="14.453125" style="86" bestFit="1" customWidth="1"/>
    <col min="10" max="10" width="10.7265625" style="85" customWidth="1"/>
    <col min="11" max="11" width="14.453125" style="87" bestFit="1" customWidth="1"/>
    <col min="12" max="12" width="12" style="88" customWidth="1"/>
    <col min="13" max="13" width="14.453125" style="89" bestFit="1" customWidth="1"/>
    <col min="14" max="14" width="12.81640625" style="90" customWidth="1"/>
    <col min="15" max="15" width="14.453125" style="89" bestFit="1" customWidth="1"/>
    <col min="16" max="16" width="11.453125" style="91"/>
    <col min="17" max="17" width="16.54296875" style="83" bestFit="1" customWidth="1"/>
    <col min="18" max="18" width="11.453125" style="83"/>
    <col min="19" max="20" width="16.54296875" style="83" bestFit="1" customWidth="1"/>
    <col min="21" max="21" width="15.453125" style="83" bestFit="1" customWidth="1"/>
    <col min="22" max="22" width="13" style="83" bestFit="1" customWidth="1"/>
    <col min="23" max="23" width="15.453125" style="83" bestFit="1" customWidth="1"/>
    <col min="24" max="25" width="13" style="83" bestFit="1" customWidth="1"/>
    <col min="26" max="16384" width="11.453125" style="83"/>
  </cols>
  <sheetData>
    <row r="1" spans="2:25" ht="12" customHeight="1" x14ac:dyDescent="0.35">
      <c r="B1" s="3" t="s">
        <v>3</v>
      </c>
    </row>
    <row r="2" spans="2:25" x14ac:dyDescent="0.25">
      <c r="D2" s="92"/>
      <c r="E2" s="92"/>
    </row>
    <row r="5" spans="2:25" x14ac:dyDescent="0.25">
      <c r="C5" s="93"/>
      <c r="D5" s="94"/>
      <c r="E5" s="94"/>
      <c r="F5" s="95"/>
    </row>
    <row r="6" spans="2:25" x14ac:dyDescent="0.25">
      <c r="C6" s="93"/>
      <c r="D6" s="94"/>
      <c r="E6" s="96"/>
      <c r="F6" s="95"/>
    </row>
    <row r="7" spans="2:25" x14ac:dyDescent="0.25">
      <c r="C7" s="97"/>
      <c r="D7" s="98"/>
      <c r="E7" s="98"/>
      <c r="F7" s="99"/>
    </row>
    <row r="8" spans="2:25" x14ac:dyDescent="0.25">
      <c r="C8" s="93"/>
      <c r="D8" s="94"/>
      <c r="E8" s="94"/>
      <c r="F8" s="95"/>
    </row>
    <row r="9" spans="2:25" x14ac:dyDescent="0.25">
      <c r="C9" s="93"/>
      <c r="D9" s="94"/>
      <c r="E9" s="94"/>
      <c r="F9" s="95"/>
    </row>
    <row r="10" spans="2:25" ht="12" thickBot="1" x14ac:dyDescent="0.3"/>
    <row r="11" spans="2:25" ht="46.5" thickBot="1" x14ac:dyDescent="0.25">
      <c r="B11" s="100" t="s">
        <v>456</v>
      </c>
      <c r="C11" s="100" t="s">
        <v>5</v>
      </c>
      <c r="D11" s="101" t="s">
        <v>457</v>
      </c>
      <c r="E11" s="101" t="s">
        <v>458</v>
      </c>
      <c r="F11" s="102" t="s">
        <v>459</v>
      </c>
      <c r="G11" s="103" t="s">
        <v>460</v>
      </c>
      <c r="H11" s="103" t="s">
        <v>461</v>
      </c>
      <c r="I11" s="104" t="s">
        <v>462</v>
      </c>
      <c r="J11" s="105" t="s">
        <v>6</v>
      </c>
      <c r="K11" s="106" t="s">
        <v>463</v>
      </c>
      <c r="L11" s="107" t="s">
        <v>7</v>
      </c>
      <c r="M11" s="108" t="s">
        <v>8</v>
      </c>
      <c r="N11" s="109" t="s">
        <v>9</v>
      </c>
      <c r="O11" s="105" t="s">
        <v>10</v>
      </c>
      <c r="P11" s="1" t="s">
        <v>464</v>
      </c>
      <c r="Q11" s="1" t="s">
        <v>465</v>
      </c>
      <c r="R11" s="1" t="s">
        <v>466</v>
      </c>
      <c r="S11" s="1" t="s">
        <v>467</v>
      </c>
      <c r="T11" s="1" t="s">
        <v>468</v>
      </c>
      <c r="U11" s="110">
        <v>0.1048</v>
      </c>
      <c r="V11" s="1" t="s">
        <v>11</v>
      </c>
      <c r="W11" s="110">
        <v>0.1048</v>
      </c>
      <c r="X11" s="1" t="s">
        <v>12</v>
      </c>
      <c r="Y11" s="2" t="s">
        <v>13</v>
      </c>
    </row>
    <row r="12" spans="2:25" x14ac:dyDescent="0.25">
      <c r="B12" s="111"/>
      <c r="C12" s="112" t="s">
        <v>469</v>
      </c>
      <c r="D12" s="113"/>
      <c r="E12" s="113"/>
      <c r="F12" s="114"/>
      <c r="G12" s="114"/>
      <c r="H12" s="112"/>
      <c r="I12" s="115"/>
      <c r="J12" s="116"/>
      <c r="K12" s="117"/>
      <c r="L12" s="118"/>
      <c r="M12" s="119"/>
      <c r="N12" s="120"/>
      <c r="O12" s="119"/>
    </row>
    <row r="13" spans="2:25" ht="12" customHeight="1" x14ac:dyDescent="0.25">
      <c r="B13" s="121" t="s">
        <v>470</v>
      </c>
      <c r="C13" s="122" t="s">
        <v>471</v>
      </c>
      <c r="D13" s="123" t="s">
        <v>472</v>
      </c>
      <c r="E13" s="123" t="s">
        <v>473</v>
      </c>
      <c r="F13" s="124">
        <v>962</v>
      </c>
      <c r="G13" s="125">
        <v>10</v>
      </c>
      <c r="H13" s="122" t="s">
        <v>474</v>
      </c>
      <c r="I13" s="126">
        <v>16003000</v>
      </c>
      <c r="J13" s="127">
        <v>0.1048</v>
      </c>
      <c r="K13" s="128">
        <f>+ROUND((I13*J13)+I13,-3)</f>
        <v>17680000</v>
      </c>
      <c r="L13" s="129">
        <v>1.4999999999999999E-2</v>
      </c>
      <c r="M13" s="130">
        <f>+(K13*L13)+K13</f>
        <v>17945200</v>
      </c>
      <c r="N13" s="129">
        <v>0.02</v>
      </c>
      <c r="O13" s="130">
        <f>+(K13*N13)+K13</f>
        <v>18033600</v>
      </c>
      <c r="P13" s="131">
        <v>776.78260322398194</v>
      </c>
      <c r="Q13" s="130">
        <v>13733516425</v>
      </c>
      <c r="R13" s="131">
        <v>784.60623687782811</v>
      </c>
      <c r="S13" s="130">
        <v>13871838268</v>
      </c>
      <c r="T13" s="130">
        <f>Q13+S13</f>
        <v>27605354693</v>
      </c>
      <c r="U13" s="130">
        <f>+ROUND((I13*$U$11)+I13,-3)*P13</f>
        <v>13733516425</v>
      </c>
      <c r="V13" s="130">
        <f>Q13-U13</f>
        <v>0</v>
      </c>
      <c r="W13" s="130">
        <f>+ROUND((I13*$W$11)+I13,-3)*R13</f>
        <v>13871838268.000002</v>
      </c>
      <c r="X13" s="130">
        <f>S13-W13</f>
        <v>0</v>
      </c>
      <c r="Y13" s="130">
        <f>V13+X13</f>
        <v>0</v>
      </c>
    </row>
    <row r="14" spans="2:25" ht="12" customHeight="1" x14ac:dyDescent="0.25">
      <c r="B14" s="121" t="s">
        <v>470</v>
      </c>
      <c r="C14" s="122" t="s">
        <v>471</v>
      </c>
      <c r="D14" s="123" t="s">
        <v>475</v>
      </c>
      <c r="E14" s="123" t="s">
        <v>476</v>
      </c>
      <c r="F14" s="124">
        <v>962</v>
      </c>
      <c r="G14" s="125">
        <v>10</v>
      </c>
      <c r="H14" s="122" t="s">
        <v>474</v>
      </c>
      <c r="I14" s="126">
        <v>16003000</v>
      </c>
      <c r="J14" s="127">
        <v>0.1148</v>
      </c>
      <c r="K14" s="128">
        <f>+ROUND((I14*J14)+I14,-3)</f>
        <v>17840000</v>
      </c>
      <c r="L14" s="129">
        <v>1.4999999999999999E-2</v>
      </c>
      <c r="M14" s="130">
        <f>+(K14*L14)+K14</f>
        <v>18107600</v>
      </c>
      <c r="N14" s="129">
        <v>0.02</v>
      </c>
      <c r="O14" s="130">
        <f>+(K14*N14)+K14</f>
        <v>18196800</v>
      </c>
      <c r="P14" s="131">
        <v>107.47298206278028</v>
      </c>
      <c r="Q14" s="130">
        <v>1917318000</v>
      </c>
      <c r="R14" s="131">
        <v>104.05829596412556</v>
      </c>
      <c r="S14" s="130">
        <v>1856400000</v>
      </c>
      <c r="T14" s="130">
        <f t="shared" ref="T14:T16" si="0">Q14+S14</f>
        <v>3773718000</v>
      </c>
      <c r="U14" s="130">
        <f>+ROUND((I14*$U$11)+I14,-3)*P14</f>
        <v>1900122322.8699553</v>
      </c>
      <c r="V14" s="130">
        <f>Q14-U14</f>
        <v>17195677.130044699</v>
      </c>
      <c r="W14" s="130">
        <f>+ROUND((I14*$W$11)+I14,-3)*R14</f>
        <v>1839750672.64574</v>
      </c>
      <c r="X14" s="130">
        <f>S14-W14</f>
        <v>16649327.354259968</v>
      </c>
      <c r="Y14" s="130">
        <f>V14+X14</f>
        <v>33845004.484304667</v>
      </c>
    </row>
    <row r="15" spans="2:25" ht="12" customHeight="1" x14ac:dyDescent="0.25">
      <c r="B15" s="121" t="s">
        <v>477</v>
      </c>
      <c r="C15" s="122" t="s">
        <v>14</v>
      </c>
      <c r="D15" s="123" t="s">
        <v>472</v>
      </c>
      <c r="E15" s="123" t="s">
        <v>473</v>
      </c>
      <c r="F15" s="124">
        <v>925</v>
      </c>
      <c r="G15" s="125">
        <v>9</v>
      </c>
      <c r="H15" s="122" t="s">
        <v>474</v>
      </c>
      <c r="I15" s="126">
        <v>16003000</v>
      </c>
      <c r="J15" s="127">
        <v>0.1048</v>
      </c>
      <c r="K15" s="128">
        <f>+ROUND((I15*J15)+I15,-3)</f>
        <v>17680000</v>
      </c>
      <c r="L15" s="129">
        <v>1.4999999999999999E-2</v>
      </c>
      <c r="M15" s="130">
        <f t="shared" ref="M15:M16" si="1">+(K15*L15)+K15</f>
        <v>17945200</v>
      </c>
      <c r="N15" s="129">
        <v>0.02</v>
      </c>
      <c r="O15" s="130">
        <f t="shared" ref="O15:O16" si="2">+(K15*N15)+K15</f>
        <v>18033600</v>
      </c>
      <c r="P15" s="131">
        <v>431.25363574660634</v>
      </c>
      <c r="Q15" s="130">
        <v>7624564280</v>
      </c>
      <c r="R15" s="131">
        <v>435.20932992081447</v>
      </c>
      <c r="S15" s="130">
        <v>7694500953</v>
      </c>
      <c r="T15" s="130">
        <f t="shared" si="0"/>
        <v>15319065233</v>
      </c>
      <c r="U15" s="130">
        <f>+ROUND((I15*$U$11)+I15,-3)*P15</f>
        <v>7624564280</v>
      </c>
      <c r="V15" s="130">
        <f>Q15-U15</f>
        <v>0</v>
      </c>
      <c r="W15" s="130">
        <f>+ROUND((I15*$W$11)+I15,-3)*R15</f>
        <v>7694500953</v>
      </c>
      <c r="X15" s="130">
        <f>S15-W15</f>
        <v>0</v>
      </c>
      <c r="Y15" s="130">
        <f>V15+X15</f>
        <v>0</v>
      </c>
    </row>
    <row r="16" spans="2:25" ht="12" customHeight="1" x14ac:dyDescent="0.25">
      <c r="B16" s="121" t="s">
        <v>477</v>
      </c>
      <c r="C16" s="122" t="s">
        <v>14</v>
      </c>
      <c r="D16" s="123" t="s">
        <v>475</v>
      </c>
      <c r="E16" s="123" t="s">
        <v>476</v>
      </c>
      <c r="F16" s="124">
        <v>925</v>
      </c>
      <c r="G16" s="125">
        <v>9</v>
      </c>
      <c r="H16" s="122" t="s">
        <v>474</v>
      </c>
      <c r="I16" s="126">
        <v>16003000</v>
      </c>
      <c r="J16" s="127">
        <v>0.1148</v>
      </c>
      <c r="K16" s="128">
        <f>+ROUND((I16*J16)+I16,-3)</f>
        <v>17840000</v>
      </c>
      <c r="L16" s="129">
        <v>1.4999999999999999E-2</v>
      </c>
      <c r="M16" s="130">
        <f t="shared" si="1"/>
        <v>18107600</v>
      </c>
      <c r="N16" s="129">
        <v>0.02</v>
      </c>
      <c r="O16" s="130">
        <f t="shared" si="2"/>
        <v>18196800</v>
      </c>
      <c r="P16" s="131">
        <v>58.972309417040357</v>
      </c>
      <c r="Q16" s="130">
        <v>1052066000</v>
      </c>
      <c r="R16" s="131">
        <v>59.461883408071749</v>
      </c>
      <c r="S16" s="130">
        <v>1060800000</v>
      </c>
      <c r="T16" s="130">
        <f t="shared" si="0"/>
        <v>2112866000</v>
      </c>
      <c r="U16" s="130">
        <f>+ROUND((I16*$U$11)+I16,-3)*P16</f>
        <v>1042630430.4932735</v>
      </c>
      <c r="V16" s="130">
        <f>Q16-U16</f>
        <v>9435569.5067265034</v>
      </c>
      <c r="W16" s="130">
        <f>+ROUND((I16*$W$11)+I16,-3)*R16</f>
        <v>1051286098.6547085</v>
      </c>
      <c r="X16" s="130">
        <f>S16-W16</f>
        <v>9513901.3452914953</v>
      </c>
      <c r="Y16" s="130">
        <f>V16+X16</f>
        <v>18949470.852017999</v>
      </c>
    </row>
    <row r="17" spans="2:25" ht="12" customHeight="1" x14ac:dyDescent="0.25">
      <c r="B17" s="121"/>
      <c r="C17" s="132" t="s">
        <v>478</v>
      </c>
      <c r="D17" s="133"/>
      <c r="E17" s="133"/>
      <c r="F17" s="125"/>
      <c r="G17" s="134"/>
      <c r="H17" s="132"/>
      <c r="I17" s="126"/>
      <c r="J17" s="135"/>
      <c r="K17" s="128"/>
      <c r="L17" s="129"/>
      <c r="M17" s="130"/>
      <c r="N17" s="129"/>
      <c r="O17" s="130"/>
      <c r="P17" s="131"/>
      <c r="Q17" s="130"/>
      <c r="R17" s="131"/>
      <c r="S17" s="130"/>
      <c r="T17" s="130"/>
      <c r="U17" s="130"/>
      <c r="V17" s="130"/>
      <c r="W17" s="130"/>
      <c r="X17" s="130"/>
      <c r="Y17" s="130"/>
    </row>
    <row r="18" spans="2:25" ht="12" customHeight="1" x14ac:dyDescent="0.25">
      <c r="B18" s="121" t="s">
        <v>479</v>
      </c>
      <c r="C18" s="122" t="s">
        <v>28</v>
      </c>
      <c r="D18" s="123" t="s">
        <v>472</v>
      </c>
      <c r="E18" s="123" t="s">
        <v>473</v>
      </c>
      <c r="F18" s="124">
        <v>926</v>
      </c>
      <c r="G18" s="125">
        <v>10</v>
      </c>
      <c r="H18" s="122" t="s">
        <v>474</v>
      </c>
      <c r="I18" s="126">
        <v>14144000</v>
      </c>
      <c r="J18" s="127">
        <v>0.1048</v>
      </c>
      <c r="K18" s="128">
        <f t="shared" ref="K18:K23" si="3">+ROUND((I18*J18)+I18,-3)</f>
        <v>15626000</v>
      </c>
      <c r="L18" s="129">
        <v>1.4999999999999999E-2</v>
      </c>
      <c r="M18" s="130">
        <f t="shared" ref="M18:M23" si="4">+(K18*L18)+K18</f>
        <v>15860390</v>
      </c>
      <c r="N18" s="129">
        <v>0.02</v>
      </c>
      <c r="O18" s="130">
        <f t="shared" ref="O18:O23" si="5">+(K18*N18)+K18</f>
        <v>15938520</v>
      </c>
      <c r="P18" s="131">
        <v>353.63802982209137</v>
      </c>
      <c r="Q18" s="130">
        <v>5525947854</v>
      </c>
      <c r="R18" s="131">
        <v>344.68181831562782</v>
      </c>
      <c r="S18" s="130">
        <v>5385998093</v>
      </c>
      <c r="T18" s="130">
        <f t="shared" ref="T18:T23" si="6">Q18+S18</f>
        <v>10911945947</v>
      </c>
      <c r="U18" s="130">
        <f t="shared" ref="U18:U23" si="7">+ROUND((I18*$U$11)+I18,-3)*P18</f>
        <v>5525947854</v>
      </c>
      <c r="V18" s="130">
        <f t="shared" ref="V18:V23" si="8">Q18-U18</f>
        <v>0</v>
      </c>
      <c r="W18" s="130">
        <f t="shared" ref="W18:W23" si="9">+ROUND((I18*$W$11)+I18,-3)*R18</f>
        <v>5385998093</v>
      </c>
      <c r="X18" s="130">
        <f t="shared" ref="X18:X23" si="10">S18-W18</f>
        <v>0</v>
      </c>
      <c r="Y18" s="130">
        <f t="shared" ref="Y18:Y23" si="11">V18+X18</f>
        <v>0</v>
      </c>
    </row>
    <row r="19" spans="2:25" ht="12" customHeight="1" x14ac:dyDescent="0.25">
      <c r="B19" s="121" t="s">
        <v>479</v>
      </c>
      <c r="C19" s="122" t="s">
        <v>28</v>
      </c>
      <c r="D19" s="123" t="s">
        <v>475</v>
      </c>
      <c r="E19" s="123" t="s">
        <v>476</v>
      </c>
      <c r="F19" s="124">
        <v>926</v>
      </c>
      <c r="G19" s="125">
        <v>10</v>
      </c>
      <c r="H19" s="122" t="s">
        <v>474</v>
      </c>
      <c r="I19" s="126">
        <v>14144000</v>
      </c>
      <c r="J19" s="127">
        <v>0.1148</v>
      </c>
      <c r="K19" s="128">
        <f t="shared" si="3"/>
        <v>15768000</v>
      </c>
      <c r="L19" s="129">
        <v>1.4999999999999999E-2</v>
      </c>
      <c r="M19" s="130">
        <f t="shared" si="4"/>
        <v>16004520</v>
      </c>
      <c r="N19" s="129">
        <v>0.02</v>
      </c>
      <c r="O19" s="130">
        <f t="shared" si="5"/>
        <v>16083360</v>
      </c>
      <c r="P19" s="131">
        <v>40.234551433282597</v>
      </c>
      <c r="Q19" s="130">
        <v>634418407</v>
      </c>
      <c r="R19" s="131">
        <v>40.234551433282597</v>
      </c>
      <c r="S19" s="130">
        <v>634418407</v>
      </c>
      <c r="T19" s="130">
        <f t="shared" si="6"/>
        <v>1268836814</v>
      </c>
      <c r="U19" s="130">
        <f t="shared" si="7"/>
        <v>628705100.69647384</v>
      </c>
      <c r="V19" s="130">
        <f t="shared" si="8"/>
        <v>5713306.3035261631</v>
      </c>
      <c r="W19" s="130">
        <f t="shared" si="9"/>
        <v>628705100.69647384</v>
      </c>
      <c r="X19" s="130">
        <f t="shared" si="10"/>
        <v>5713306.3035261631</v>
      </c>
      <c r="Y19" s="130">
        <f t="shared" si="11"/>
        <v>11426612.607052326</v>
      </c>
    </row>
    <row r="20" spans="2:25" ht="12" customHeight="1" x14ac:dyDescent="0.25">
      <c r="B20" s="121" t="s">
        <v>480</v>
      </c>
      <c r="C20" s="122" t="s">
        <v>29</v>
      </c>
      <c r="D20" s="123" t="s">
        <v>472</v>
      </c>
      <c r="E20" s="123" t="s">
        <v>473</v>
      </c>
      <c r="F20" s="124">
        <v>4876</v>
      </c>
      <c r="G20" s="125">
        <v>10</v>
      </c>
      <c r="H20" s="122" t="s">
        <v>474</v>
      </c>
      <c r="I20" s="126">
        <v>14144000</v>
      </c>
      <c r="J20" s="127">
        <v>0.1048</v>
      </c>
      <c r="K20" s="128">
        <f t="shared" si="3"/>
        <v>15626000</v>
      </c>
      <c r="L20" s="129">
        <v>1.4999999999999999E-2</v>
      </c>
      <c r="M20" s="130">
        <f t="shared" si="4"/>
        <v>15860390</v>
      </c>
      <c r="N20" s="129">
        <v>0.02</v>
      </c>
      <c r="O20" s="130">
        <f t="shared" si="5"/>
        <v>15938520</v>
      </c>
      <c r="P20" s="131">
        <v>400.21346345833865</v>
      </c>
      <c r="Q20" s="130">
        <v>6253735580</v>
      </c>
      <c r="R20" s="131">
        <v>402.36932036349674</v>
      </c>
      <c r="S20" s="130">
        <v>6287423000</v>
      </c>
      <c r="T20" s="130">
        <f t="shared" si="6"/>
        <v>12541158580</v>
      </c>
      <c r="U20" s="130">
        <f t="shared" si="7"/>
        <v>6253735580</v>
      </c>
      <c r="V20" s="130">
        <f t="shared" si="8"/>
        <v>0</v>
      </c>
      <c r="W20" s="130">
        <f t="shared" si="9"/>
        <v>6287423000</v>
      </c>
      <c r="X20" s="130">
        <f t="shared" si="10"/>
        <v>0</v>
      </c>
      <c r="Y20" s="130">
        <f t="shared" si="11"/>
        <v>0</v>
      </c>
    </row>
    <row r="21" spans="2:25" ht="12" customHeight="1" x14ac:dyDescent="0.25">
      <c r="B21" s="121" t="s">
        <v>480</v>
      </c>
      <c r="C21" s="122" t="s">
        <v>29</v>
      </c>
      <c r="D21" s="123" t="s">
        <v>475</v>
      </c>
      <c r="E21" s="123" t="s">
        <v>476</v>
      </c>
      <c r="F21" s="124">
        <v>4876</v>
      </c>
      <c r="G21" s="125">
        <v>10</v>
      </c>
      <c r="H21" s="122" t="s">
        <v>474</v>
      </c>
      <c r="I21" s="126">
        <v>14144000</v>
      </c>
      <c r="J21" s="127">
        <v>0.1148</v>
      </c>
      <c r="K21" s="128">
        <f t="shared" si="3"/>
        <v>15768000</v>
      </c>
      <c r="L21" s="129">
        <v>1.4999999999999999E-2</v>
      </c>
      <c r="M21" s="130">
        <f t="shared" si="4"/>
        <v>16004520</v>
      </c>
      <c r="N21" s="129">
        <v>0.02</v>
      </c>
      <c r="O21" s="130">
        <f t="shared" si="5"/>
        <v>16083360</v>
      </c>
      <c r="P21" s="131">
        <v>55.322488584474883</v>
      </c>
      <c r="Q21" s="130">
        <v>872325000</v>
      </c>
      <c r="R21" s="131">
        <v>55.322488584474883</v>
      </c>
      <c r="S21" s="130">
        <v>872325000</v>
      </c>
      <c r="T21" s="130">
        <f t="shared" si="6"/>
        <v>1744650000</v>
      </c>
      <c r="U21" s="130">
        <f t="shared" si="7"/>
        <v>864469206.62100446</v>
      </c>
      <c r="V21" s="130">
        <f t="shared" si="8"/>
        <v>7855793.3789955378</v>
      </c>
      <c r="W21" s="130">
        <f t="shared" si="9"/>
        <v>864469206.62100446</v>
      </c>
      <c r="X21" s="130">
        <f t="shared" si="10"/>
        <v>7855793.3789955378</v>
      </c>
      <c r="Y21" s="130">
        <f t="shared" si="11"/>
        <v>15711586.757991076</v>
      </c>
    </row>
    <row r="22" spans="2:25" ht="12" customHeight="1" x14ac:dyDescent="0.25">
      <c r="B22" s="121" t="s">
        <v>481</v>
      </c>
      <c r="C22" s="122" t="s">
        <v>30</v>
      </c>
      <c r="D22" s="123" t="s">
        <v>472</v>
      </c>
      <c r="E22" s="123" t="s">
        <v>473</v>
      </c>
      <c r="F22" s="124">
        <v>103081</v>
      </c>
      <c r="G22" s="125">
        <v>8</v>
      </c>
      <c r="H22" s="122" t="s">
        <v>474</v>
      </c>
      <c r="I22" s="126">
        <v>14144000</v>
      </c>
      <c r="J22" s="127">
        <v>0.1048</v>
      </c>
      <c r="K22" s="128">
        <f t="shared" si="3"/>
        <v>15626000</v>
      </c>
      <c r="L22" s="129">
        <v>1.4999999999999999E-2</v>
      </c>
      <c r="M22" s="130">
        <f t="shared" si="4"/>
        <v>15860390</v>
      </c>
      <c r="N22" s="129">
        <v>0.02</v>
      </c>
      <c r="O22" s="130">
        <f t="shared" si="5"/>
        <v>15938520</v>
      </c>
      <c r="P22" s="131">
        <v>225.81676199923206</v>
      </c>
      <c r="Q22" s="130">
        <v>3528612723</v>
      </c>
      <c r="R22" s="131">
        <v>212.27463855113274</v>
      </c>
      <c r="S22" s="130">
        <v>3317003502</v>
      </c>
      <c r="T22" s="130">
        <f t="shared" si="6"/>
        <v>6845616225</v>
      </c>
      <c r="U22" s="130">
        <f t="shared" si="7"/>
        <v>3528612723</v>
      </c>
      <c r="V22" s="130">
        <f t="shared" si="8"/>
        <v>0</v>
      </c>
      <c r="W22" s="130">
        <f t="shared" si="9"/>
        <v>3317003502</v>
      </c>
      <c r="X22" s="130">
        <f t="shared" si="10"/>
        <v>0</v>
      </c>
      <c r="Y22" s="130">
        <f t="shared" si="11"/>
        <v>0</v>
      </c>
    </row>
    <row r="23" spans="2:25" ht="12" customHeight="1" x14ac:dyDescent="0.25">
      <c r="B23" s="121" t="s">
        <v>481</v>
      </c>
      <c r="C23" s="122" t="s">
        <v>30</v>
      </c>
      <c r="D23" s="123" t="s">
        <v>475</v>
      </c>
      <c r="E23" s="123" t="s">
        <v>476</v>
      </c>
      <c r="F23" s="124">
        <v>103081</v>
      </c>
      <c r="G23" s="125">
        <v>8</v>
      </c>
      <c r="H23" s="122" t="s">
        <v>474</v>
      </c>
      <c r="I23" s="126">
        <v>14144000</v>
      </c>
      <c r="J23" s="127">
        <v>0.1148</v>
      </c>
      <c r="K23" s="128">
        <f t="shared" si="3"/>
        <v>15768000</v>
      </c>
      <c r="L23" s="129">
        <v>1.4999999999999999E-2</v>
      </c>
      <c r="M23" s="130">
        <f t="shared" si="4"/>
        <v>16004520</v>
      </c>
      <c r="N23" s="129">
        <v>0.02</v>
      </c>
      <c r="O23" s="130">
        <f t="shared" si="5"/>
        <v>16083360</v>
      </c>
      <c r="P23" s="131">
        <v>34.685451040081176</v>
      </c>
      <c r="Q23" s="130">
        <v>546920192</v>
      </c>
      <c r="R23" s="131">
        <v>34.685451040081176</v>
      </c>
      <c r="S23" s="130">
        <v>546920192</v>
      </c>
      <c r="T23" s="130">
        <f t="shared" si="6"/>
        <v>1093840384</v>
      </c>
      <c r="U23" s="130">
        <f t="shared" si="7"/>
        <v>541994857.95230842</v>
      </c>
      <c r="V23" s="130">
        <f t="shared" si="8"/>
        <v>4925334.0476915836</v>
      </c>
      <c r="W23" s="130">
        <f t="shared" si="9"/>
        <v>541994857.95230842</v>
      </c>
      <c r="X23" s="130">
        <f t="shared" si="10"/>
        <v>4925334.0476915836</v>
      </c>
      <c r="Y23" s="130">
        <f t="shared" si="11"/>
        <v>9850668.0953831673</v>
      </c>
    </row>
    <row r="24" spans="2:25" x14ac:dyDescent="0.25">
      <c r="B24" s="121"/>
      <c r="C24" s="132" t="s">
        <v>482</v>
      </c>
      <c r="D24" s="133"/>
      <c r="E24" s="133"/>
      <c r="F24" s="125"/>
      <c r="G24" s="134"/>
      <c r="H24" s="132"/>
      <c r="I24" s="126"/>
      <c r="J24" s="135"/>
      <c r="K24" s="128"/>
      <c r="L24" s="129"/>
      <c r="M24" s="130"/>
      <c r="N24" s="129"/>
      <c r="O24" s="130"/>
      <c r="P24" s="131"/>
      <c r="Q24" s="130"/>
      <c r="R24" s="131"/>
      <c r="S24" s="130"/>
      <c r="T24" s="130"/>
      <c r="U24" s="130"/>
      <c r="V24" s="130"/>
      <c r="W24" s="130"/>
      <c r="X24" s="130"/>
      <c r="Y24" s="130"/>
    </row>
    <row r="25" spans="2:25" ht="12" customHeight="1" x14ac:dyDescent="0.25">
      <c r="B25" s="121" t="s">
        <v>483</v>
      </c>
      <c r="C25" s="122" t="s">
        <v>15</v>
      </c>
      <c r="D25" s="123" t="s">
        <v>472</v>
      </c>
      <c r="E25" s="123" t="s">
        <v>473</v>
      </c>
      <c r="F25" s="124">
        <v>943</v>
      </c>
      <c r="G25" s="125">
        <v>8</v>
      </c>
      <c r="H25" s="122" t="s">
        <v>474</v>
      </c>
      <c r="I25" s="126">
        <v>10475000</v>
      </c>
      <c r="J25" s="127">
        <v>0.1048</v>
      </c>
      <c r="K25" s="128">
        <f t="shared" ref="K25:K38" si="12">+ROUND((I25*J25)+I25,-3)</f>
        <v>11573000</v>
      </c>
      <c r="L25" s="129">
        <v>1.4999999999999999E-2</v>
      </c>
      <c r="M25" s="130">
        <f t="shared" ref="M25:M34" si="13">+(K25*L25)+K25</f>
        <v>11746595</v>
      </c>
      <c r="N25" s="129">
        <v>0.02</v>
      </c>
      <c r="O25" s="130">
        <f t="shared" ref="O25:O34" si="14">+(K25*N25)+K25</f>
        <v>11804460</v>
      </c>
      <c r="P25" s="131">
        <v>121.50247541691868</v>
      </c>
      <c r="Q25" s="130">
        <v>1406148148</v>
      </c>
      <c r="R25" s="131">
        <v>118.7761625334831</v>
      </c>
      <c r="S25" s="130">
        <v>1374596529</v>
      </c>
      <c r="T25" s="130">
        <f t="shared" ref="T25:T38" si="15">Q25+S25</f>
        <v>2780744677</v>
      </c>
      <c r="U25" s="130">
        <f t="shared" ref="U25:U38" si="16">+ROUND((I25*$U$11)+I25,-3)*P25</f>
        <v>1406148148</v>
      </c>
      <c r="V25" s="130">
        <f t="shared" ref="V25:V38" si="17">Q25-U25</f>
        <v>0</v>
      </c>
      <c r="W25" s="130">
        <f t="shared" ref="W25:W38" si="18">+ROUND((I25*$W$11)+I25,-3)*R25</f>
        <v>1374596529</v>
      </c>
      <c r="X25" s="130">
        <f t="shared" ref="X25:X38" si="19">S25-W25</f>
        <v>0</v>
      </c>
      <c r="Y25" s="130">
        <f t="shared" ref="Y25:Y38" si="20">V25+X25</f>
        <v>0</v>
      </c>
    </row>
    <row r="26" spans="2:25" ht="12" customHeight="1" x14ac:dyDescent="0.25">
      <c r="B26" s="121" t="s">
        <v>483</v>
      </c>
      <c r="C26" s="122" t="s">
        <v>15</v>
      </c>
      <c r="D26" s="123" t="s">
        <v>475</v>
      </c>
      <c r="E26" s="123" t="s">
        <v>476</v>
      </c>
      <c r="F26" s="124">
        <v>943</v>
      </c>
      <c r="G26" s="125">
        <v>8</v>
      </c>
      <c r="H26" s="122" t="s">
        <v>474</v>
      </c>
      <c r="I26" s="126">
        <v>10475000</v>
      </c>
      <c r="J26" s="127">
        <v>0.1148</v>
      </c>
      <c r="K26" s="128">
        <f t="shared" si="12"/>
        <v>11678000</v>
      </c>
      <c r="L26" s="129">
        <v>1.4999999999999999E-2</v>
      </c>
      <c r="M26" s="130">
        <f t="shared" si="13"/>
        <v>11853170</v>
      </c>
      <c r="N26" s="129">
        <v>0.02</v>
      </c>
      <c r="O26" s="130">
        <f t="shared" si="14"/>
        <v>11911560</v>
      </c>
      <c r="P26" s="131">
        <v>25.632642575783525</v>
      </c>
      <c r="Q26" s="130">
        <v>299338000</v>
      </c>
      <c r="R26" s="131">
        <v>24.775218359308102</v>
      </c>
      <c r="S26" s="130">
        <v>289325000</v>
      </c>
      <c r="T26" s="130">
        <f t="shared" si="15"/>
        <v>588663000</v>
      </c>
      <c r="U26" s="130">
        <f t="shared" si="16"/>
        <v>296646572.52954274</v>
      </c>
      <c r="V26" s="130">
        <f t="shared" si="17"/>
        <v>2691427.4704572558</v>
      </c>
      <c r="W26" s="130">
        <f t="shared" si="18"/>
        <v>286723602.07227266</v>
      </c>
      <c r="X26" s="130">
        <f t="shared" si="19"/>
        <v>2601397.9277273417</v>
      </c>
      <c r="Y26" s="130">
        <f t="shared" si="20"/>
        <v>5292825.3981845975</v>
      </c>
    </row>
    <row r="27" spans="2:25" ht="12" customHeight="1" x14ac:dyDescent="0.25">
      <c r="B27" s="121" t="s">
        <v>484</v>
      </c>
      <c r="C27" s="122" t="s">
        <v>18</v>
      </c>
      <c r="D27" s="123" t="s">
        <v>472</v>
      </c>
      <c r="E27" s="123" t="s">
        <v>473</v>
      </c>
      <c r="F27" s="124">
        <v>964</v>
      </c>
      <c r="G27" s="125">
        <v>10</v>
      </c>
      <c r="H27" s="122" t="s">
        <v>474</v>
      </c>
      <c r="I27" s="126">
        <v>11207000</v>
      </c>
      <c r="J27" s="127">
        <v>0.1048</v>
      </c>
      <c r="K27" s="128">
        <f t="shared" si="12"/>
        <v>12381000</v>
      </c>
      <c r="L27" s="129">
        <v>1.4999999999999999E-2</v>
      </c>
      <c r="M27" s="130">
        <f t="shared" si="13"/>
        <v>12566715</v>
      </c>
      <c r="N27" s="129">
        <v>0.02</v>
      </c>
      <c r="O27" s="130">
        <f t="shared" si="14"/>
        <v>12628620</v>
      </c>
      <c r="P27" s="131">
        <v>159.22111558032469</v>
      </c>
      <c r="Q27" s="130">
        <v>1971316632</v>
      </c>
      <c r="R27" s="131">
        <v>160.57368467813586</v>
      </c>
      <c r="S27" s="130">
        <v>1988062790</v>
      </c>
      <c r="T27" s="130">
        <f t="shared" si="15"/>
        <v>3959379422</v>
      </c>
      <c r="U27" s="130">
        <f t="shared" si="16"/>
        <v>1971316632</v>
      </c>
      <c r="V27" s="130">
        <f t="shared" si="17"/>
        <v>0</v>
      </c>
      <c r="W27" s="130">
        <f t="shared" si="18"/>
        <v>1988062790</v>
      </c>
      <c r="X27" s="130">
        <f t="shared" si="19"/>
        <v>0</v>
      </c>
      <c r="Y27" s="130">
        <f t="shared" si="20"/>
        <v>0</v>
      </c>
    </row>
    <row r="28" spans="2:25" ht="12" customHeight="1" x14ac:dyDescent="0.25">
      <c r="B28" s="121" t="s">
        <v>484</v>
      </c>
      <c r="C28" s="122" t="s">
        <v>18</v>
      </c>
      <c r="D28" s="123" t="s">
        <v>475</v>
      </c>
      <c r="E28" s="123" t="s">
        <v>476</v>
      </c>
      <c r="F28" s="124">
        <v>964</v>
      </c>
      <c r="G28" s="125">
        <v>10</v>
      </c>
      <c r="H28" s="122" t="s">
        <v>474</v>
      </c>
      <c r="I28" s="126">
        <v>11207000</v>
      </c>
      <c r="J28" s="127">
        <v>0.1148</v>
      </c>
      <c r="K28" s="128">
        <f t="shared" si="12"/>
        <v>12494000</v>
      </c>
      <c r="L28" s="129">
        <v>1.4999999999999999E-2</v>
      </c>
      <c r="M28" s="130">
        <f t="shared" si="13"/>
        <v>12681410</v>
      </c>
      <c r="N28" s="129">
        <v>0.02</v>
      </c>
      <c r="O28" s="130">
        <f t="shared" si="14"/>
        <v>12743880</v>
      </c>
      <c r="P28" s="131">
        <v>27.458540099247639</v>
      </c>
      <c r="Q28" s="130">
        <v>343067000</v>
      </c>
      <c r="R28" s="131">
        <v>29.728669761485513</v>
      </c>
      <c r="S28" s="130">
        <v>371430000</v>
      </c>
      <c r="T28" s="130">
        <f t="shared" si="15"/>
        <v>714497000</v>
      </c>
      <c r="U28" s="130">
        <f t="shared" si="16"/>
        <v>339964184.96878499</v>
      </c>
      <c r="V28" s="130">
        <f t="shared" si="17"/>
        <v>3102815.0312150121</v>
      </c>
      <c r="W28" s="130">
        <f t="shared" si="18"/>
        <v>368070660.31695211</v>
      </c>
      <c r="X28" s="130">
        <f t="shared" si="19"/>
        <v>3359339.6830478907</v>
      </c>
      <c r="Y28" s="130">
        <f t="shared" si="20"/>
        <v>6462154.7142629027</v>
      </c>
    </row>
    <row r="29" spans="2:25" x14ac:dyDescent="0.25">
      <c r="B29" s="121" t="s">
        <v>485</v>
      </c>
      <c r="C29" s="122" t="s">
        <v>16</v>
      </c>
      <c r="D29" s="123" t="s">
        <v>472</v>
      </c>
      <c r="E29" s="123" t="s">
        <v>473</v>
      </c>
      <c r="F29" s="125">
        <v>108890</v>
      </c>
      <c r="G29" s="125">
        <v>8</v>
      </c>
      <c r="H29" s="122" t="s">
        <v>474</v>
      </c>
      <c r="I29" s="126">
        <v>12178000</v>
      </c>
      <c r="J29" s="127">
        <v>0.1048</v>
      </c>
      <c r="K29" s="128">
        <f t="shared" si="12"/>
        <v>13454000</v>
      </c>
      <c r="L29" s="129">
        <v>1.4999999999999999E-2</v>
      </c>
      <c r="M29" s="130">
        <f t="shared" si="13"/>
        <v>13655810</v>
      </c>
      <c r="N29" s="129">
        <v>0.02</v>
      </c>
      <c r="O29" s="130">
        <f t="shared" si="14"/>
        <v>13723080</v>
      </c>
      <c r="P29" s="131">
        <v>94.605319830533674</v>
      </c>
      <c r="Q29" s="130">
        <v>1272819973</v>
      </c>
      <c r="R29" s="131">
        <v>109.84002036569051</v>
      </c>
      <c r="S29" s="130">
        <v>1477787634</v>
      </c>
      <c r="T29" s="130">
        <f t="shared" si="15"/>
        <v>2750607607</v>
      </c>
      <c r="U29" s="130">
        <f t="shared" si="16"/>
        <v>1272819973</v>
      </c>
      <c r="V29" s="130">
        <f t="shared" si="17"/>
        <v>0</v>
      </c>
      <c r="W29" s="130">
        <f t="shared" si="18"/>
        <v>1477787634</v>
      </c>
      <c r="X29" s="130">
        <f t="shared" si="19"/>
        <v>0</v>
      </c>
      <c r="Y29" s="130">
        <f t="shared" si="20"/>
        <v>0</v>
      </c>
    </row>
    <row r="30" spans="2:25" x14ac:dyDescent="0.25">
      <c r="B30" s="121" t="s">
        <v>485</v>
      </c>
      <c r="C30" s="122" t="s">
        <v>16</v>
      </c>
      <c r="D30" s="123" t="s">
        <v>475</v>
      </c>
      <c r="E30" s="123" t="s">
        <v>476</v>
      </c>
      <c r="F30" s="125">
        <v>108890</v>
      </c>
      <c r="G30" s="125">
        <v>8</v>
      </c>
      <c r="H30" s="122" t="s">
        <v>474</v>
      </c>
      <c r="I30" s="126">
        <v>12178000</v>
      </c>
      <c r="J30" s="127">
        <v>0.1148</v>
      </c>
      <c r="K30" s="128">
        <f t="shared" si="12"/>
        <v>13576000</v>
      </c>
      <c r="L30" s="129">
        <v>1.4999999999999999E-2</v>
      </c>
      <c r="M30" s="130">
        <f t="shared" si="13"/>
        <v>13779640</v>
      </c>
      <c r="N30" s="129">
        <v>0.02</v>
      </c>
      <c r="O30" s="130">
        <f t="shared" si="14"/>
        <v>13847520</v>
      </c>
      <c r="P30" s="131">
        <v>24.285724808485561</v>
      </c>
      <c r="Q30" s="130">
        <v>329703000</v>
      </c>
      <c r="R30" s="131">
        <v>24.775338833235121</v>
      </c>
      <c r="S30" s="130">
        <v>336350000</v>
      </c>
      <c r="T30" s="130">
        <f t="shared" si="15"/>
        <v>666053000</v>
      </c>
      <c r="U30" s="130">
        <f t="shared" si="16"/>
        <v>326740141.57336473</v>
      </c>
      <c r="V30" s="130">
        <f t="shared" si="17"/>
        <v>2962858.4266352654</v>
      </c>
      <c r="W30" s="130">
        <f t="shared" si="18"/>
        <v>333327408.66234535</v>
      </c>
      <c r="X30" s="130">
        <f t="shared" si="19"/>
        <v>3022591.3376546502</v>
      </c>
      <c r="Y30" s="130">
        <f t="shared" si="20"/>
        <v>5985449.7642899156</v>
      </c>
    </row>
    <row r="31" spans="2:25" ht="12" customHeight="1" x14ac:dyDescent="0.25">
      <c r="B31" s="121" t="s">
        <v>486</v>
      </c>
      <c r="C31" s="122" t="s">
        <v>19</v>
      </c>
      <c r="D31" s="123" t="s">
        <v>472</v>
      </c>
      <c r="E31" s="123" t="s">
        <v>473</v>
      </c>
      <c r="F31" s="124">
        <v>946</v>
      </c>
      <c r="G31" s="125">
        <v>10</v>
      </c>
      <c r="H31" s="122" t="s">
        <v>474</v>
      </c>
      <c r="I31" s="126">
        <v>11207000</v>
      </c>
      <c r="J31" s="127">
        <v>0.1048</v>
      </c>
      <c r="K31" s="128">
        <f t="shared" si="12"/>
        <v>12381000</v>
      </c>
      <c r="L31" s="129">
        <v>1.4999999999999999E-2</v>
      </c>
      <c r="M31" s="130">
        <f t="shared" si="13"/>
        <v>12566715</v>
      </c>
      <c r="N31" s="129">
        <v>0.02</v>
      </c>
      <c r="O31" s="130">
        <f t="shared" si="14"/>
        <v>12628620</v>
      </c>
      <c r="P31" s="131">
        <v>285.55376108553429</v>
      </c>
      <c r="Q31" s="130">
        <v>3535441116</v>
      </c>
      <c r="R31" s="131">
        <v>248.39447524432597</v>
      </c>
      <c r="S31" s="130">
        <v>3075371998</v>
      </c>
      <c r="T31" s="130">
        <f t="shared" si="15"/>
        <v>6610813114</v>
      </c>
      <c r="U31" s="130">
        <f t="shared" si="16"/>
        <v>3535441116</v>
      </c>
      <c r="V31" s="130">
        <f t="shared" si="17"/>
        <v>0</v>
      </c>
      <c r="W31" s="130">
        <f t="shared" si="18"/>
        <v>3075371998</v>
      </c>
      <c r="X31" s="130">
        <f t="shared" si="19"/>
        <v>0</v>
      </c>
      <c r="Y31" s="130">
        <f t="shared" si="20"/>
        <v>0</v>
      </c>
    </row>
    <row r="32" spans="2:25" ht="12" customHeight="1" x14ac:dyDescent="0.25">
      <c r="B32" s="121" t="s">
        <v>486</v>
      </c>
      <c r="C32" s="122" t="s">
        <v>19</v>
      </c>
      <c r="D32" s="123" t="s">
        <v>475</v>
      </c>
      <c r="E32" s="123" t="s">
        <v>476</v>
      </c>
      <c r="F32" s="124">
        <v>946</v>
      </c>
      <c r="G32" s="125">
        <v>10</v>
      </c>
      <c r="H32" s="122" t="s">
        <v>474</v>
      </c>
      <c r="I32" s="126">
        <v>11207000</v>
      </c>
      <c r="J32" s="127">
        <v>0.1148</v>
      </c>
      <c r="K32" s="128">
        <f t="shared" si="12"/>
        <v>12494000</v>
      </c>
      <c r="L32" s="129">
        <v>1.4999999999999999E-2</v>
      </c>
      <c r="M32" s="130">
        <f t="shared" si="13"/>
        <v>12681410</v>
      </c>
      <c r="N32" s="129">
        <v>0.02</v>
      </c>
      <c r="O32" s="130">
        <f t="shared" si="14"/>
        <v>12743880</v>
      </c>
      <c r="P32" s="131">
        <v>39.00271490315351</v>
      </c>
      <c r="Q32" s="130">
        <v>487299920</v>
      </c>
      <c r="R32" s="131">
        <v>39.638226348647351</v>
      </c>
      <c r="S32" s="130">
        <v>495240000</v>
      </c>
      <c r="T32" s="130">
        <f t="shared" si="15"/>
        <v>982539920</v>
      </c>
      <c r="U32" s="130">
        <f t="shared" si="16"/>
        <v>482892613.21594363</v>
      </c>
      <c r="V32" s="130">
        <f t="shared" si="17"/>
        <v>4407306.7840563655</v>
      </c>
      <c r="W32" s="130">
        <f t="shared" si="18"/>
        <v>490760880.42260283</v>
      </c>
      <c r="X32" s="130">
        <f t="shared" si="19"/>
        <v>4479119.5773971677</v>
      </c>
      <c r="Y32" s="130">
        <f t="shared" si="20"/>
        <v>8886426.3614535332</v>
      </c>
    </row>
    <row r="33" spans="2:25" ht="12" customHeight="1" x14ac:dyDescent="0.25">
      <c r="B33" s="121" t="s">
        <v>487</v>
      </c>
      <c r="C33" s="122" t="s">
        <v>20</v>
      </c>
      <c r="D33" s="123" t="s">
        <v>472</v>
      </c>
      <c r="E33" s="123" t="s">
        <v>473</v>
      </c>
      <c r="F33" s="124">
        <v>2830</v>
      </c>
      <c r="G33" s="125">
        <v>8</v>
      </c>
      <c r="H33" s="122" t="s">
        <v>474</v>
      </c>
      <c r="I33" s="126">
        <v>11207000</v>
      </c>
      <c r="J33" s="127">
        <v>0.1048</v>
      </c>
      <c r="K33" s="128">
        <f t="shared" si="12"/>
        <v>12381000</v>
      </c>
      <c r="L33" s="129">
        <v>1.4999999999999999E-2</v>
      </c>
      <c r="M33" s="130">
        <f t="shared" si="13"/>
        <v>12566715</v>
      </c>
      <c r="N33" s="129">
        <v>0.02</v>
      </c>
      <c r="O33" s="130">
        <f t="shared" si="14"/>
        <v>12628620</v>
      </c>
      <c r="P33" s="131">
        <v>147.58632687181972</v>
      </c>
      <c r="Q33" s="130">
        <v>1827266313</v>
      </c>
      <c r="R33" s="131">
        <v>145.32842734835634</v>
      </c>
      <c r="S33" s="130">
        <v>1799311259</v>
      </c>
      <c r="T33" s="130">
        <f t="shared" si="15"/>
        <v>3626577572</v>
      </c>
      <c r="U33" s="130">
        <f t="shared" si="16"/>
        <v>1827266313</v>
      </c>
      <c r="V33" s="130">
        <f t="shared" si="17"/>
        <v>0</v>
      </c>
      <c r="W33" s="130">
        <f t="shared" si="18"/>
        <v>1799311258.9999998</v>
      </c>
      <c r="X33" s="130">
        <f t="shared" si="19"/>
        <v>0</v>
      </c>
      <c r="Y33" s="130">
        <f t="shared" si="20"/>
        <v>0</v>
      </c>
    </row>
    <row r="34" spans="2:25" ht="12" customHeight="1" x14ac:dyDescent="0.25">
      <c r="B34" s="121" t="s">
        <v>487</v>
      </c>
      <c r="C34" s="122" t="s">
        <v>20</v>
      </c>
      <c r="D34" s="123" t="s">
        <v>475</v>
      </c>
      <c r="E34" s="123" t="s">
        <v>476</v>
      </c>
      <c r="F34" s="124">
        <v>2830</v>
      </c>
      <c r="G34" s="125">
        <v>8</v>
      </c>
      <c r="H34" s="122" t="s">
        <v>474</v>
      </c>
      <c r="I34" s="126">
        <v>11207000</v>
      </c>
      <c r="J34" s="127">
        <v>0.1148</v>
      </c>
      <c r="K34" s="128">
        <f t="shared" si="12"/>
        <v>12494000</v>
      </c>
      <c r="L34" s="129">
        <v>1.4999999999999999E-2</v>
      </c>
      <c r="M34" s="130">
        <f t="shared" si="13"/>
        <v>12681410</v>
      </c>
      <c r="N34" s="129">
        <v>0.02</v>
      </c>
      <c r="O34" s="130">
        <f t="shared" si="14"/>
        <v>12743880</v>
      </c>
      <c r="P34" s="131">
        <v>27.525052024971988</v>
      </c>
      <c r="Q34" s="130">
        <v>343898000</v>
      </c>
      <c r="R34" s="131">
        <v>27.746758444053146</v>
      </c>
      <c r="S34" s="130">
        <v>346668000</v>
      </c>
      <c r="T34" s="130">
        <f t="shared" si="15"/>
        <v>690566000</v>
      </c>
      <c r="U34" s="130">
        <f t="shared" si="16"/>
        <v>340787669.12117815</v>
      </c>
      <c r="V34" s="130">
        <f t="shared" si="17"/>
        <v>3110330.8788218498</v>
      </c>
      <c r="W34" s="130">
        <f t="shared" si="18"/>
        <v>343532616.29582202</v>
      </c>
      <c r="X34" s="130">
        <f t="shared" si="19"/>
        <v>3135383.7041779757</v>
      </c>
      <c r="Y34" s="130">
        <f t="shared" si="20"/>
        <v>6245714.5829998255</v>
      </c>
    </row>
    <row r="35" spans="2:25" ht="12" customHeight="1" x14ac:dyDescent="0.25">
      <c r="B35" s="121" t="s">
        <v>488</v>
      </c>
      <c r="C35" s="122" t="s">
        <v>21</v>
      </c>
      <c r="D35" s="123" t="s">
        <v>472</v>
      </c>
      <c r="E35" s="123" t="s">
        <v>473</v>
      </c>
      <c r="F35" s="124">
        <v>965</v>
      </c>
      <c r="G35" s="125">
        <v>8</v>
      </c>
      <c r="H35" s="122" t="s">
        <v>474</v>
      </c>
      <c r="I35" s="126">
        <v>6667000</v>
      </c>
      <c r="J35" s="127">
        <v>0.1048</v>
      </c>
      <c r="K35" s="128">
        <f t="shared" si="12"/>
        <v>7366000</v>
      </c>
      <c r="L35" s="129">
        <v>1.4999999999999999E-2</v>
      </c>
      <c r="M35" s="130">
        <f>+(K35*L35)+K35</f>
        <v>7476490</v>
      </c>
      <c r="N35" s="129">
        <v>0.02</v>
      </c>
      <c r="O35" s="130">
        <f>+(K35*N35)+K35</f>
        <v>7513320</v>
      </c>
      <c r="P35" s="131">
        <v>79.872766766223194</v>
      </c>
      <c r="Q35" s="130">
        <v>588342800</v>
      </c>
      <c r="R35" s="131">
        <v>77.872766766223194</v>
      </c>
      <c r="S35" s="130">
        <v>573610800</v>
      </c>
      <c r="T35" s="130">
        <f t="shared" si="15"/>
        <v>1161953600</v>
      </c>
      <c r="U35" s="130">
        <f t="shared" si="16"/>
        <v>588342800</v>
      </c>
      <c r="V35" s="130">
        <f t="shared" si="17"/>
        <v>0</v>
      </c>
      <c r="W35" s="130">
        <f t="shared" si="18"/>
        <v>573610800</v>
      </c>
      <c r="X35" s="130">
        <f t="shared" si="19"/>
        <v>0</v>
      </c>
      <c r="Y35" s="130">
        <f t="shared" si="20"/>
        <v>0</v>
      </c>
    </row>
    <row r="36" spans="2:25" ht="12" customHeight="1" x14ac:dyDescent="0.25">
      <c r="B36" s="121" t="s">
        <v>488</v>
      </c>
      <c r="C36" s="122" t="s">
        <v>21</v>
      </c>
      <c r="D36" s="123" t="s">
        <v>475</v>
      </c>
      <c r="E36" s="123" t="s">
        <v>476</v>
      </c>
      <c r="F36" s="124">
        <v>965</v>
      </c>
      <c r="G36" s="125">
        <v>8</v>
      </c>
      <c r="H36" s="122" t="s">
        <v>474</v>
      </c>
      <c r="I36" s="126">
        <v>6667000</v>
      </c>
      <c r="J36" s="127">
        <v>0.1148</v>
      </c>
      <c r="K36" s="128">
        <f t="shared" si="12"/>
        <v>7432000</v>
      </c>
      <c r="L36" s="129">
        <v>1.4999999999999999E-2</v>
      </c>
      <c r="M36" s="130">
        <f>+(K36*L36)+K36</f>
        <v>7543480</v>
      </c>
      <c r="N36" s="129">
        <v>0.02</v>
      </c>
      <c r="O36" s="130">
        <f>+(K36*N36)+K36</f>
        <v>7580640</v>
      </c>
      <c r="P36" s="131">
        <v>11.710306781485468</v>
      </c>
      <c r="Q36" s="130">
        <v>87031000</v>
      </c>
      <c r="R36" s="131">
        <v>5.9467168998923574</v>
      </c>
      <c r="S36" s="130">
        <v>44196000</v>
      </c>
      <c r="T36" s="130">
        <f t="shared" si="15"/>
        <v>131227000</v>
      </c>
      <c r="U36" s="130">
        <f t="shared" si="16"/>
        <v>86258119.75242196</v>
      </c>
      <c r="V36" s="130">
        <f t="shared" si="17"/>
        <v>772880.24757803977</v>
      </c>
      <c r="W36" s="130">
        <f t="shared" si="18"/>
        <v>43803516.684607103</v>
      </c>
      <c r="X36" s="130">
        <f t="shared" si="19"/>
        <v>392483.31539289653</v>
      </c>
      <c r="Y36" s="130">
        <f t="shared" si="20"/>
        <v>1165363.5629709363</v>
      </c>
    </row>
    <row r="37" spans="2:25" x14ac:dyDescent="0.25">
      <c r="B37" s="121" t="s">
        <v>489</v>
      </c>
      <c r="C37" s="122" t="s">
        <v>17</v>
      </c>
      <c r="D37" s="123" t="s">
        <v>472</v>
      </c>
      <c r="E37" s="123" t="s">
        <v>473</v>
      </c>
      <c r="F37" s="124">
        <v>108657</v>
      </c>
      <c r="G37" s="125">
        <v>8</v>
      </c>
      <c r="H37" s="122" t="s">
        <v>474</v>
      </c>
      <c r="I37" s="126">
        <v>11207000</v>
      </c>
      <c r="J37" s="127">
        <v>0.1048</v>
      </c>
      <c r="K37" s="128">
        <f t="shared" si="12"/>
        <v>12381000</v>
      </c>
      <c r="L37" s="129">
        <v>1.4999999999999999E-2</v>
      </c>
      <c r="M37" s="130">
        <f>+(K37*L37)+K37</f>
        <v>12566715</v>
      </c>
      <c r="N37" s="129">
        <v>0.02</v>
      </c>
      <c r="O37" s="130">
        <f>+(K37*N37)+K37</f>
        <v>12628620</v>
      </c>
      <c r="P37" s="131">
        <v>112.53025304902674</v>
      </c>
      <c r="Q37" s="130">
        <v>1393237063</v>
      </c>
      <c r="R37" s="131">
        <v>113.72033058719005</v>
      </c>
      <c r="S37" s="130">
        <v>1407971413</v>
      </c>
      <c r="T37" s="130">
        <f t="shared" si="15"/>
        <v>2801208476</v>
      </c>
      <c r="U37" s="130">
        <f t="shared" si="16"/>
        <v>1393237063</v>
      </c>
      <c r="V37" s="130">
        <f t="shared" si="17"/>
        <v>0</v>
      </c>
      <c r="W37" s="130">
        <f t="shared" si="18"/>
        <v>1407971413</v>
      </c>
      <c r="X37" s="130">
        <f t="shared" si="19"/>
        <v>0</v>
      </c>
      <c r="Y37" s="130">
        <f t="shared" si="20"/>
        <v>0</v>
      </c>
    </row>
    <row r="38" spans="2:25" x14ac:dyDescent="0.25">
      <c r="B38" s="121" t="s">
        <v>489</v>
      </c>
      <c r="C38" s="122" t="s">
        <v>17</v>
      </c>
      <c r="D38" s="123" t="s">
        <v>475</v>
      </c>
      <c r="E38" s="123" t="s">
        <v>476</v>
      </c>
      <c r="F38" s="124">
        <v>108657</v>
      </c>
      <c r="G38" s="125">
        <v>8</v>
      </c>
      <c r="H38" s="122" t="s">
        <v>474</v>
      </c>
      <c r="I38" s="126">
        <v>11207000</v>
      </c>
      <c r="J38" s="127">
        <v>0.1148</v>
      </c>
      <c r="K38" s="128">
        <f t="shared" si="12"/>
        <v>12494000</v>
      </c>
      <c r="L38" s="129">
        <v>1.4999999999999999E-2</v>
      </c>
      <c r="M38" s="130">
        <f>+(K38*L38)+K38</f>
        <v>12681410</v>
      </c>
      <c r="N38" s="129">
        <v>0.02</v>
      </c>
      <c r="O38" s="130">
        <f>+(K38*N38)+K38</f>
        <v>12743880</v>
      </c>
      <c r="P38" s="131">
        <v>19.375700336161358</v>
      </c>
      <c r="Q38" s="130">
        <v>242080000</v>
      </c>
      <c r="R38" s="131">
        <v>19.819113174323675</v>
      </c>
      <c r="S38" s="130">
        <v>247620000</v>
      </c>
      <c r="T38" s="130">
        <f t="shared" si="15"/>
        <v>489700000</v>
      </c>
      <c r="U38" s="130">
        <f t="shared" si="16"/>
        <v>239890545.86201379</v>
      </c>
      <c r="V38" s="130">
        <f t="shared" si="17"/>
        <v>2189454.137986213</v>
      </c>
      <c r="W38" s="130">
        <f t="shared" si="18"/>
        <v>245380440.21130142</v>
      </c>
      <c r="X38" s="130">
        <f t="shared" si="19"/>
        <v>2239559.7886985838</v>
      </c>
      <c r="Y38" s="130">
        <f t="shared" si="20"/>
        <v>4429013.9266847968</v>
      </c>
    </row>
    <row r="39" spans="2:25" x14ac:dyDescent="0.25">
      <c r="B39" s="121"/>
      <c r="C39" s="132" t="s">
        <v>490</v>
      </c>
      <c r="D39" s="133"/>
      <c r="E39" s="133"/>
      <c r="F39" s="125"/>
      <c r="G39" s="134"/>
      <c r="H39" s="132"/>
      <c r="I39" s="126"/>
      <c r="J39" s="135"/>
      <c r="K39" s="128"/>
      <c r="L39" s="129"/>
      <c r="M39" s="130"/>
      <c r="N39" s="129"/>
      <c r="O39" s="130"/>
      <c r="P39" s="131"/>
      <c r="Q39" s="130"/>
      <c r="R39" s="131"/>
      <c r="S39" s="130"/>
      <c r="T39" s="130"/>
      <c r="U39" s="130"/>
      <c r="V39" s="130"/>
      <c r="W39" s="130"/>
      <c r="X39" s="130"/>
      <c r="Y39" s="130"/>
    </row>
    <row r="40" spans="2:25" ht="12" customHeight="1" x14ac:dyDescent="0.25">
      <c r="B40" s="121" t="s">
        <v>491</v>
      </c>
      <c r="C40" s="122" t="s">
        <v>492</v>
      </c>
      <c r="D40" s="123" t="s">
        <v>472</v>
      </c>
      <c r="E40" s="123" t="s">
        <v>493</v>
      </c>
      <c r="F40" s="124">
        <v>953</v>
      </c>
      <c r="G40" s="125">
        <v>10</v>
      </c>
      <c r="H40" s="122" t="s">
        <v>474</v>
      </c>
      <c r="I40" s="126">
        <v>14435000</v>
      </c>
      <c r="J40" s="127">
        <v>0.1048</v>
      </c>
      <c r="K40" s="128">
        <f t="shared" ref="K40:K48" si="21">+ROUND((I40*J40)+I40,-3)</f>
        <v>15948000</v>
      </c>
      <c r="L40" s="129">
        <v>1.4999999999999999E-2</v>
      </c>
      <c r="M40" s="130">
        <f>+(K40*L40)+K40</f>
        <v>16187220</v>
      </c>
      <c r="N40" s="129">
        <v>0.02</v>
      </c>
      <c r="O40" s="130">
        <f>+(K40*N40)+K40</f>
        <v>16266960</v>
      </c>
      <c r="P40" s="131"/>
      <c r="Q40" s="130"/>
      <c r="R40" s="131"/>
      <c r="S40" s="130"/>
      <c r="T40" s="130"/>
      <c r="U40" s="130"/>
      <c r="V40" s="130"/>
      <c r="W40" s="130"/>
      <c r="X40" s="130"/>
      <c r="Y40" s="130"/>
    </row>
    <row r="41" spans="2:25" x14ac:dyDescent="0.25">
      <c r="B41" s="121" t="s">
        <v>491</v>
      </c>
      <c r="C41" s="122" t="s">
        <v>492</v>
      </c>
      <c r="D41" s="123" t="s">
        <v>494</v>
      </c>
      <c r="E41" s="123" t="s">
        <v>473</v>
      </c>
      <c r="F41" s="124">
        <v>953</v>
      </c>
      <c r="G41" s="125">
        <v>10</v>
      </c>
      <c r="H41" s="122" t="s">
        <v>474</v>
      </c>
      <c r="I41" s="126">
        <v>14844000</v>
      </c>
      <c r="J41" s="127">
        <v>0.1048</v>
      </c>
      <c r="K41" s="128">
        <f t="shared" si="21"/>
        <v>16400000</v>
      </c>
      <c r="L41" s="129">
        <v>1.4999999999999999E-2</v>
      </c>
      <c r="M41" s="130">
        <f>+(K41*L41)+K41</f>
        <v>16646000</v>
      </c>
      <c r="N41" s="129">
        <v>0.02</v>
      </c>
      <c r="O41" s="130">
        <f>+(K41*N41)+K41</f>
        <v>16728000</v>
      </c>
      <c r="P41" s="131">
        <v>1009.280487804878</v>
      </c>
      <c r="Q41" s="130">
        <v>16552200000</v>
      </c>
      <c r="R41" s="131">
        <v>975.6078048780488</v>
      </c>
      <c r="S41" s="130">
        <v>15999968000</v>
      </c>
      <c r="T41" s="130">
        <f t="shared" ref="T41:T48" si="22">Q41+S41</f>
        <v>32552168000</v>
      </c>
      <c r="U41" s="130">
        <f t="shared" ref="U41:U48" si="23">+ROUND((I41*$U$11)+I41,-3)*P41</f>
        <v>16552200000</v>
      </c>
      <c r="V41" s="130">
        <f t="shared" ref="V41:V48" si="24">Q41-U41</f>
        <v>0</v>
      </c>
      <c r="W41" s="130">
        <f t="shared" ref="W41:W48" si="25">+ROUND((I41*$W$11)+I41,-3)*R41</f>
        <v>15999968000</v>
      </c>
      <c r="X41" s="130">
        <f t="shared" ref="X41:X48" si="26">S41-W41</f>
        <v>0</v>
      </c>
      <c r="Y41" s="130">
        <f t="shared" ref="Y41:Y48" si="27">V41+X41</f>
        <v>0</v>
      </c>
    </row>
    <row r="42" spans="2:25" x14ac:dyDescent="0.25">
      <c r="B42" s="121" t="s">
        <v>491</v>
      </c>
      <c r="C42" s="122" t="s">
        <v>492</v>
      </c>
      <c r="D42" s="123" t="s">
        <v>475</v>
      </c>
      <c r="E42" s="123" t="s">
        <v>476</v>
      </c>
      <c r="F42" s="124">
        <v>953</v>
      </c>
      <c r="G42" s="125">
        <v>10</v>
      </c>
      <c r="H42" s="122" t="s">
        <v>474</v>
      </c>
      <c r="I42" s="126">
        <v>14844000</v>
      </c>
      <c r="J42" s="127">
        <v>0.1148</v>
      </c>
      <c r="K42" s="128">
        <f t="shared" si="21"/>
        <v>16548000</v>
      </c>
      <c r="L42" s="129">
        <v>1.4999999999999999E-2</v>
      </c>
      <c r="M42" s="130">
        <f>+(K42*L42)+K42</f>
        <v>16796220</v>
      </c>
      <c r="N42" s="129">
        <v>0.02</v>
      </c>
      <c r="O42" s="130">
        <f>+(K42*N42)+K42</f>
        <v>16878960</v>
      </c>
      <c r="P42" s="131">
        <v>127.66497461928934</v>
      </c>
      <c r="Q42" s="130">
        <v>2112600000</v>
      </c>
      <c r="R42" s="131">
        <v>118.92675852066715</v>
      </c>
      <c r="S42" s="130">
        <v>1968000000</v>
      </c>
      <c r="T42" s="130">
        <f t="shared" si="22"/>
        <v>4080600000</v>
      </c>
      <c r="U42" s="130">
        <f t="shared" si="23"/>
        <v>2093705583.7563453</v>
      </c>
      <c r="V42" s="130">
        <f t="shared" si="24"/>
        <v>18894416.243654728</v>
      </c>
      <c r="W42" s="130">
        <f t="shared" si="25"/>
        <v>1950398839.7389412</v>
      </c>
      <c r="X42" s="130">
        <f t="shared" si="26"/>
        <v>17601160.261058807</v>
      </c>
      <c r="Y42" s="130">
        <f t="shared" si="27"/>
        <v>36495576.504713535</v>
      </c>
    </row>
    <row r="43" spans="2:25" ht="12" customHeight="1" x14ac:dyDescent="0.25">
      <c r="B43" s="136" t="s">
        <v>495</v>
      </c>
      <c r="C43" s="122" t="s">
        <v>22</v>
      </c>
      <c r="D43" s="123" t="s">
        <v>472</v>
      </c>
      <c r="E43" s="123" t="s">
        <v>473</v>
      </c>
      <c r="F43" s="124">
        <v>952</v>
      </c>
      <c r="G43" s="125">
        <v>9</v>
      </c>
      <c r="H43" s="122" t="s">
        <v>474</v>
      </c>
      <c r="I43" s="126">
        <v>15618000</v>
      </c>
      <c r="J43" s="127">
        <v>0.1048</v>
      </c>
      <c r="K43" s="137">
        <f t="shared" si="21"/>
        <v>17255000</v>
      </c>
      <c r="L43" s="138">
        <v>1.4999999999999999E-2</v>
      </c>
      <c r="M43" s="139">
        <f t="shared" ref="M43:M48" si="28">+(K43*L43)+K43</f>
        <v>17513825</v>
      </c>
      <c r="N43" s="138">
        <v>0.02</v>
      </c>
      <c r="O43" s="139">
        <f t="shared" ref="O43:O48" si="29">+(K43*N43)+K43</f>
        <v>17600100</v>
      </c>
      <c r="P43" s="131">
        <v>235.42873341060562</v>
      </c>
      <c r="Q43" s="130">
        <v>4062322795</v>
      </c>
      <c r="R43" s="131">
        <v>230.03240341929876</v>
      </c>
      <c r="S43" s="130">
        <v>3969209121</v>
      </c>
      <c r="T43" s="130">
        <f t="shared" si="22"/>
        <v>8031531916</v>
      </c>
      <c r="U43" s="130">
        <f t="shared" si="23"/>
        <v>4062322795</v>
      </c>
      <c r="V43" s="130">
        <f t="shared" si="24"/>
        <v>0</v>
      </c>
      <c r="W43" s="130">
        <f t="shared" si="25"/>
        <v>3969209121</v>
      </c>
      <c r="X43" s="130">
        <f t="shared" si="26"/>
        <v>0</v>
      </c>
      <c r="Y43" s="130">
        <f t="shared" si="27"/>
        <v>0</v>
      </c>
    </row>
    <row r="44" spans="2:25" ht="12" customHeight="1" x14ac:dyDescent="0.25">
      <c r="B44" s="136" t="s">
        <v>495</v>
      </c>
      <c r="C44" s="122" t="s">
        <v>22</v>
      </c>
      <c r="D44" s="123" t="s">
        <v>475</v>
      </c>
      <c r="E44" s="123" t="s">
        <v>476</v>
      </c>
      <c r="F44" s="124">
        <v>952</v>
      </c>
      <c r="G44" s="125">
        <v>9</v>
      </c>
      <c r="H44" s="122" t="s">
        <v>474</v>
      </c>
      <c r="I44" s="126">
        <v>15618000</v>
      </c>
      <c r="J44" s="127">
        <v>0.1148</v>
      </c>
      <c r="K44" s="137">
        <f t="shared" si="21"/>
        <v>17411000</v>
      </c>
      <c r="L44" s="138">
        <v>1.4999999999999999E-2</v>
      </c>
      <c r="M44" s="139">
        <f t="shared" si="28"/>
        <v>17672165</v>
      </c>
      <c r="N44" s="138">
        <v>0.02</v>
      </c>
      <c r="O44" s="139">
        <f t="shared" si="29"/>
        <v>17759220</v>
      </c>
      <c r="P44" s="131">
        <v>63.971309516972028</v>
      </c>
      <c r="Q44" s="130">
        <v>1113804470</v>
      </c>
      <c r="R44" s="131">
        <v>44.596201826431567</v>
      </c>
      <c r="S44" s="130">
        <v>776464470</v>
      </c>
      <c r="T44" s="130">
        <f t="shared" si="22"/>
        <v>1890268940</v>
      </c>
      <c r="U44" s="130">
        <f t="shared" si="23"/>
        <v>1103824945.7153523</v>
      </c>
      <c r="V44" s="130">
        <f t="shared" si="24"/>
        <v>9979524.2846477032</v>
      </c>
      <c r="W44" s="130">
        <f t="shared" si="25"/>
        <v>769507462.51507664</v>
      </c>
      <c r="X44" s="130">
        <f t="shared" si="26"/>
        <v>6957007.4849233627</v>
      </c>
      <c r="Y44" s="130">
        <f t="shared" si="27"/>
        <v>16936531.769571066</v>
      </c>
    </row>
    <row r="45" spans="2:25" ht="12" customHeight="1" x14ac:dyDescent="0.25">
      <c r="B45" s="121" t="s">
        <v>496</v>
      </c>
      <c r="C45" s="122" t="s">
        <v>497</v>
      </c>
      <c r="D45" s="123" t="s">
        <v>472</v>
      </c>
      <c r="E45" s="123" t="s">
        <v>473</v>
      </c>
      <c r="F45" s="124">
        <v>954</v>
      </c>
      <c r="G45" s="125">
        <v>10</v>
      </c>
      <c r="H45" s="122" t="s">
        <v>474</v>
      </c>
      <c r="I45" s="126">
        <v>7638000</v>
      </c>
      <c r="J45" s="127">
        <v>0.1048</v>
      </c>
      <c r="K45" s="128">
        <f t="shared" si="21"/>
        <v>8438000</v>
      </c>
      <c r="L45" s="129">
        <v>1.4999999999999999E-2</v>
      </c>
      <c r="M45" s="130">
        <f t="shared" si="28"/>
        <v>8564570</v>
      </c>
      <c r="N45" s="129">
        <v>0.02</v>
      </c>
      <c r="O45" s="130">
        <f t="shared" si="29"/>
        <v>8606760</v>
      </c>
      <c r="P45" s="131">
        <v>187.85824283005451</v>
      </c>
      <c r="Q45" s="130">
        <v>1585147853</v>
      </c>
      <c r="R45" s="131">
        <v>210.63777150983645</v>
      </c>
      <c r="S45" s="130">
        <v>1777361516</v>
      </c>
      <c r="T45" s="130">
        <f t="shared" si="22"/>
        <v>3362509369</v>
      </c>
      <c r="U45" s="130">
        <f t="shared" si="23"/>
        <v>1585147853</v>
      </c>
      <c r="V45" s="130">
        <f t="shared" si="24"/>
        <v>0</v>
      </c>
      <c r="W45" s="130">
        <f t="shared" si="25"/>
        <v>1777361516</v>
      </c>
      <c r="X45" s="130">
        <f t="shared" si="26"/>
        <v>0</v>
      </c>
      <c r="Y45" s="130">
        <f t="shared" si="27"/>
        <v>0</v>
      </c>
    </row>
    <row r="46" spans="2:25" ht="12" customHeight="1" x14ac:dyDescent="0.25">
      <c r="B46" s="121" t="s">
        <v>496</v>
      </c>
      <c r="C46" s="122" t="s">
        <v>497</v>
      </c>
      <c r="D46" s="123" t="s">
        <v>475</v>
      </c>
      <c r="E46" s="123" t="s">
        <v>476</v>
      </c>
      <c r="F46" s="124">
        <v>954</v>
      </c>
      <c r="G46" s="125">
        <v>10</v>
      </c>
      <c r="H46" s="122" t="s">
        <v>474</v>
      </c>
      <c r="I46" s="126">
        <v>7638000</v>
      </c>
      <c r="J46" s="127">
        <v>0.1148</v>
      </c>
      <c r="K46" s="128">
        <f t="shared" si="21"/>
        <v>8515000</v>
      </c>
      <c r="L46" s="129">
        <v>1.4999999999999999E-2</v>
      </c>
      <c r="M46" s="130">
        <f t="shared" si="28"/>
        <v>8642725</v>
      </c>
      <c r="N46" s="129">
        <v>0.02</v>
      </c>
      <c r="O46" s="130">
        <f t="shared" si="29"/>
        <v>8685300</v>
      </c>
      <c r="P46" s="131">
        <v>44.850264239577214</v>
      </c>
      <c r="Q46" s="130">
        <v>381900000</v>
      </c>
      <c r="R46" s="131">
        <v>22.425132119788607</v>
      </c>
      <c r="S46" s="130">
        <v>190950000</v>
      </c>
      <c r="T46" s="130">
        <f t="shared" si="22"/>
        <v>572850000</v>
      </c>
      <c r="U46" s="130">
        <f t="shared" si="23"/>
        <v>378446529.65355253</v>
      </c>
      <c r="V46" s="130">
        <f t="shared" si="24"/>
        <v>3453470.3464474678</v>
      </c>
      <c r="W46" s="130">
        <f t="shared" si="25"/>
        <v>189223264.82677627</v>
      </c>
      <c r="X46" s="130">
        <f t="shared" si="26"/>
        <v>1726735.1732237339</v>
      </c>
      <c r="Y46" s="130">
        <f t="shared" si="27"/>
        <v>5180205.5196712017</v>
      </c>
    </row>
    <row r="47" spans="2:25" x14ac:dyDescent="0.25">
      <c r="B47" s="121" t="s">
        <v>498</v>
      </c>
      <c r="C47" s="122" t="s">
        <v>23</v>
      </c>
      <c r="D47" s="123" t="s">
        <v>472</v>
      </c>
      <c r="E47" s="123" t="s">
        <v>473</v>
      </c>
      <c r="F47" s="124">
        <v>108841</v>
      </c>
      <c r="G47" s="140">
        <v>8</v>
      </c>
      <c r="H47" s="122" t="s">
        <v>474</v>
      </c>
      <c r="I47" s="126">
        <v>15618000</v>
      </c>
      <c r="J47" s="127">
        <v>0.1048</v>
      </c>
      <c r="K47" s="128">
        <f t="shared" si="21"/>
        <v>17255000</v>
      </c>
      <c r="L47" s="129">
        <v>1.4999999999999999E-2</v>
      </c>
      <c r="M47" s="130">
        <f t="shared" si="28"/>
        <v>17513825</v>
      </c>
      <c r="N47" s="129">
        <v>0.02</v>
      </c>
      <c r="O47" s="130">
        <f t="shared" si="29"/>
        <v>17600100</v>
      </c>
      <c r="P47" s="131">
        <v>211.48115809910172</v>
      </c>
      <c r="Q47" s="130">
        <v>3649107383</v>
      </c>
      <c r="R47" s="131">
        <v>243.48115809910172</v>
      </c>
      <c r="S47" s="130">
        <v>4201267383</v>
      </c>
      <c r="T47" s="130">
        <f t="shared" si="22"/>
        <v>7850374766</v>
      </c>
      <c r="U47" s="130">
        <f t="shared" si="23"/>
        <v>3649107383</v>
      </c>
      <c r="V47" s="130">
        <f t="shared" si="24"/>
        <v>0</v>
      </c>
      <c r="W47" s="130">
        <f t="shared" si="25"/>
        <v>4201267383</v>
      </c>
      <c r="X47" s="130">
        <f t="shared" si="26"/>
        <v>0</v>
      </c>
      <c r="Y47" s="130">
        <f t="shared" si="27"/>
        <v>0</v>
      </c>
    </row>
    <row r="48" spans="2:25" x14ac:dyDescent="0.25">
      <c r="B48" s="121" t="s">
        <v>498</v>
      </c>
      <c r="C48" s="122" t="s">
        <v>23</v>
      </c>
      <c r="D48" s="123" t="s">
        <v>475</v>
      </c>
      <c r="E48" s="123" t="s">
        <v>476</v>
      </c>
      <c r="F48" s="124">
        <v>108841</v>
      </c>
      <c r="G48" s="140">
        <v>8</v>
      </c>
      <c r="H48" s="122" t="s">
        <v>474</v>
      </c>
      <c r="I48" s="126">
        <v>15618000</v>
      </c>
      <c r="J48" s="127">
        <v>0.1148</v>
      </c>
      <c r="K48" s="128">
        <f t="shared" si="21"/>
        <v>17411000</v>
      </c>
      <c r="L48" s="129">
        <v>1.4999999999999999E-2</v>
      </c>
      <c r="M48" s="130">
        <f t="shared" si="28"/>
        <v>17672165</v>
      </c>
      <c r="N48" s="129">
        <v>0.02</v>
      </c>
      <c r="O48" s="130">
        <f t="shared" si="29"/>
        <v>17759220</v>
      </c>
      <c r="P48" s="131">
        <v>31.167804261673655</v>
      </c>
      <c r="Q48" s="130">
        <v>542662640</v>
      </c>
      <c r="R48" s="131">
        <v>31.713284705071505</v>
      </c>
      <c r="S48" s="130">
        <v>552160000</v>
      </c>
      <c r="T48" s="130">
        <f t="shared" si="22"/>
        <v>1094822640</v>
      </c>
      <c r="U48" s="130">
        <f t="shared" si="23"/>
        <v>537800462.5351789</v>
      </c>
      <c r="V48" s="130">
        <f t="shared" si="24"/>
        <v>4862177.4648211002</v>
      </c>
      <c r="W48" s="130">
        <f t="shared" si="25"/>
        <v>547212727.58600879</v>
      </c>
      <c r="X48" s="130">
        <f t="shared" si="26"/>
        <v>4947272.4139912128</v>
      </c>
      <c r="Y48" s="130">
        <f t="shared" si="27"/>
        <v>9809449.8788123131</v>
      </c>
    </row>
    <row r="49" spans="2:25" x14ac:dyDescent="0.25">
      <c r="B49" s="121"/>
      <c r="C49" s="132" t="s">
        <v>499</v>
      </c>
      <c r="D49" s="133"/>
      <c r="E49" s="133"/>
      <c r="F49" s="125"/>
      <c r="G49" s="134"/>
      <c r="H49" s="132"/>
      <c r="I49" s="126"/>
      <c r="J49" s="135"/>
      <c r="K49" s="128"/>
      <c r="L49" s="129"/>
      <c r="M49" s="130"/>
      <c r="N49" s="129"/>
      <c r="O49" s="130"/>
      <c r="P49" s="131"/>
      <c r="Q49" s="130"/>
      <c r="R49" s="131"/>
      <c r="S49" s="130"/>
      <c r="T49" s="130"/>
      <c r="U49" s="130"/>
      <c r="V49" s="130"/>
      <c r="W49" s="130"/>
      <c r="X49" s="130"/>
      <c r="Y49" s="130"/>
    </row>
    <row r="50" spans="2:25" x14ac:dyDescent="0.25">
      <c r="B50" s="121" t="s">
        <v>500</v>
      </c>
      <c r="C50" s="122" t="s">
        <v>501</v>
      </c>
      <c r="D50" s="123" t="s">
        <v>472</v>
      </c>
      <c r="E50" s="123" t="s">
        <v>493</v>
      </c>
      <c r="F50" s="124">
        <v>951</v>
      </c>
      <c r="G50" s="125">
        <v>10</v>
      </c>
      <c r="H50" s="122" t="s">
        <v>474</v>
      </c>
      <c r="I50" s="126">
        <v>15145000</v>
      </c>
      <c r="J50" s="127">
        <v>0.1048</v>
      </c>
      <c r="K50" s="128">
        <f t="shared" ref="K50:K52" si="30">+ROUND((I50*J50)+I50,-3)</f>
        <v>16732000</v>
      </c>
      <c r="L50" s="129">
        <v>1.4999999999999999E-2</v>
      </c>
      <c r="M50" s="130">
        <f>+(K50*L50)+K50</f>
        <v>16982980</v>
      </c>
      <c r="N50" s="129">
        <v>0.02</v>
      </c>
      <c r="O50" s="130">
        <f>+(K50*N50)+K50</f>
        <v>17066640</v>
      </c>
      <c r="P50" s="131"/>
      <c r="Q50" s="130"/>
      <c r="R50" s="131"/>
      <c r="S50" s="130"/>
      <c r="T50" s="130">
        <f t="shared" ref="T50:T52" si="31">Q50+S50</f>
        <v>0</v>
      </c>
      <c r="U50" s="130">
        <f>+ROUND((I50*$U$11)+I50,-3)*P50</f>
        <v>0</v>
      </c>
      <c r="V50" s="130">
        <f>Q50-U50</f>
        <v>0</v>
      </c>
      <c r="W50" s="130">
        <f>+ROUND((I50*$W$11)+I50,-3)*R50</f>
        <v>0</v>
      </c>
      <c r="X50" s="130">
        <f>S50-W50</f>
        <v>0</v>
      </c>
      <c r="Y50" s="130">
        <f>V50+X50</f>
        <v>0</v>
      </c>
    </row>
    <row r="51" spans="2:25" x14ac:dyDescent="0.25">
      <c r="B51" s="121" t="s">
        <v>500</v>
      </c>
      <c r="C51" s="122" t="s">
        <v>501</v>
      </c>
      <c r="D51" s="123" t="s">
        <v>494</v>
      </c>
      <c r="E51" s="124">
        <v>2330</v>
      </c>
      <c r="F51" s="124">
        <v>951</v>
      </c>
      <c r="G51" s="125">
        <v>10</v>
      </c>
      <c r="H51" s="122" t="s">
        <v>474</v>
      </c>
      <c r="I51" s="126">
        <v>15444000</v>
      </c>
      <c r="J51" s="127">
        <v>0.1048</v>
      </c>
      <c r="K51" s="128">
        <f t="shared" si="30"/>
        <v>17063000</v>
      </c>
      <c r="L51" s="129">
        <v>1.4999999999999999E-2</v>
      </c>
      <c r="M51" s="130">
        <f>+(K51*L51)+K51</f>
        <v>17318945</v>
      </c>
      <c r="N51" s="129">
        <v>0.02</v>
      </c>
      <c r="O51" s="130">
        <f>+(K51*N51)+K51</f>
        <v>17404260</v>
      </c>
      <c r="P51" s="131">
        <v>1002.672156127293</v>
      </c>
      <c r="Q51" s="130">
        <v>17108595000</v>
      </c>
      <c r="R51" s="131">
        <v>1007.4</v>
      </c>
      <c r="S51" s="130">
        <v>17189266200</v>
      </c>
      <c r="T51" s="130">
        <f t="shared" si="31"/>
        <v>34297861200</v>
      </c>
      <c r="U51" s="130">
        <f>+ROUND((I51*$U$11)+I51,-3)*P51</f>
        <v>17108595000</v>
      </c>
      <c r="V51" s="130">
        <f>Q51-U51</f>
        <v>0</v>
      </c>
      <c r="W51" s="130">
        <f>+ROUND((I51*$W$11)+I51,-3)*R51</f>
        <v>17189266200</v>
      </c>
      <c r="X51" s="130">
        <f>S51-W51</f>
        <v>0</v>
      </c>
      <c r="Y51" s="130">
        <f>V51+X51</f>
        <v>0</v>
      </c>
    </row>
    <row r="52" spans="2:25" x14ac:dyDescent="0.25">
      <c r="B52" s="121" t="s">
        <v>500</v>
      </c>
      <c r="C52" s="122" t="s">
        <v>501</v>
      </c>
      <c r="D52" s="123" t="s">
        <v>475</v>
      </c>
      <c r="E52" s="124">
        <v>9999</v>
      </c>
      <c r="F52" s="124">
        <v>951</v>
      </c>
      <c r="G52" s="125">
        <v>10</v>
      </c>
      <c r="H52" s="122" t="s">
        <v>474</v>
      </c>
      <c r="I52" s="126">
        <v>15444000</v>
      </c>
      <c r="J52" s="127">
        <v>0.1148</v>
      </c>
      <c r="K52" s="128">
        <f t="shared" si="30"/>
        <v>17217000</v>
      </c>
      <c r="L52" s="129">
        <v>1.4999999999999999E-2</v>
      </c>
      <c r="M52" s="130">
        <f>+(K52*L52)+K52</f>
        <v>17475255</v>
      </c>
      <c r="N52" s="129">
        <v>0.02</v>
      </c>
      <c r="O52" s="130">
        <f>+(K52*N52)+K52</f>
        <v>17561340</v>
      </c>
      <c r="P52" s="131">
        <v>121.38688505546843</v>
      </c>
      <c r="Q52" s="130">
        <v>2089918000</v>
      </c>
      <c r="R52" s="131">
        <v>122.89086368124528</v>
      </c>
      <c r="S52" s="130">
        <v>2115812000</v>
      </c>
      <c r="T52" s="130">
        <f t="shared" si="31"/>
        <v>4205730000</v>
      </c>
      <c r="U52" s="130">
        <f>+ROUND((I52*$U$11)+I52,-3)*P52</f>
        <v>2071224419.7014577</v>
      </c>
      <c r="V52" s="130">
        <f>Q52-U52</f>
        <v>18693580.298542261</v>
      </c>
      <c r="W52" s="130">
        <f>+ROUND((I52*$W$11)+I52,-3)*R52</f>
        <v>2096886806.9930882</v>
      </c>
      <c r="X52" s="130">
        <f>S52-W52</f>
        <v>18925193.006911755</v>
      </c>
      <c r="Y52" s="130">
        <f>V52+X52</f>
        <v>37618773.305454016</v>
      </c>
    </row>
    <row r="53" spans="2:25" x14ac:dyDescent="0.25">
      <c r="B53" s="121"/>
      <c r="C53" s="132" t="s">
        <v>47</v>
      </c>
      <c r="D53" s="133"/>
      <c r="E53" s="133"/>
      <c r="F53" s="125"/>
      <c r="G53" s="134"/>
      <c r="H53" s="132"/>
      <c r="I53" s="126"/>
      <c r="J53" s="135"/>
      <c r="K53" s="128"/>
      <c r="L53" s="129"/>
      <c r="M53" s="130"/>
      <c r="N53" s="129"/>
      <c r="O53" s="130"/>
      <c r="P53" s="131"/>
      <c r="Q53" s="130"/>
      <c r="R53" s="131"/>
      <c r="S53" s="130"/>
      <c r="T53" s="130"/>
      <c r="U53" s="130"/>
      <c r="V53" s="130"/>
      <c r="W53" s="130"/>
      <c r="X53" s="130"/>
      <c r="Y53" s="130"/>
    </row>
    <row r="54" spans="2:25" ht="12" customHeight="1" x14ac:dyDescent="0.25">
      <c r="B54" s="121" t="s">
        <v>502</v>
      </c>
      <c r="C54" s="122" t="s">
        <v>48</v>
      </c>
      <c r="D54" s="123" t="s">
        <v>472</v>
      </c>
      <c r="E54" s="123" t="s">
        <v>473</v>
      </c>
      <c r="F54" s="124">
        <v>3078</v>
      </c>
      <c r="G54" s="125">
        <v>10</v>
      </c>
      <c r="H54" s="122" t="s">
        <v>474</v>
      </c>
      <c r="I54" s="126">
        <v>13648000</v>
      </c>
      <c r="J54" s="127">
        <v>0.1048</v>
      </c>
      <c r="K54" s="128">
        <f t="shared" ref="K54:K57" si="32">+ROUND((I54*J54)+I54,-3)</f>
        <v>15078000</v>
      </c>
      <c r="L54" s="129">
        <v>1.4999999999999999E-2</v>
      </c>
      <c r="M54" s="130">
        <f>+(K54*L54)+K54</f>
        <v>15304170</v>
      </c>
      <c r="N54" s="129">
        <v>0.02</v>
      </c>
      <c r="O54" s="130">
        <f t="shared" ref="O54:O57" si="33">+(K54*N54)+K54</f>
        <v>15379560</v>
      </c>
      <c r="P54" s="131">
        <v>238.82537637617722</v>
      </c>
      <c r="Q54" s="130">
        <v>3601009025</v>
      </c>
      <c r="R54" s="131">
        <v>236.95202467170714</v>
      </c>
      <c r="S54" s="130">
        <v>3572762628</v>
      </c>
      <c r="T54" s="130">
        <f t="shared" ref="T54:T57" si="34">Q54+S54</f>
        <v>7173771653</v>
      </c>
      <c r="U54" s="130">
        <f>+ROUND((I54*$U$11)+I54,-3)*P54</f>
        <v>3601009025</v>
      </c>
      <c r="V54" s="130">
        <f>Q54-U54</f>
        <v>0</v>
      </c>
      <c r="W54" s="130">
        <f>+ROUND((I54*$W$11)+I54,-3)*R54</f>
        <v>3572762628</v>
      </c>
      <c r="X54" s="130">
        <f>S54-W54</f>
        <v>0</v>
      </c>
      <c r="Y54" s="130">
        <f>V54+X54</f>
        <v>0</v>
      </c>
    </row>
    <row r="55" spans="2:25" ht="12" customHeight="1" x14ac:dyDescent="0.25">
      <c r="B55" s="121" t="s">
        <v>502</v>
      </c>
      <c r="C55" s="122" t="s">
        <v>48</v>
      </c>
      <c r="D55" s="123" t="s">
        <v>475</v>
      </c>
      <c r="E55" s="123" t="s">
        <v>476</v>
      </c>
      <c r="F55" s="124">
        <v>3078</v>
      </c>
      <c r="G55" s="125">
        <v>10</v>
      </c>
      <c r="H55" s="122" t="s">
        <v>474</v>
      </c>
      <c r="I55" s="126">
        <v>13648000</v>
      </c>
      <c r="J55" s="127">
        <v>0.1148</v>
      </c>
      <c r="K55" s="128">
        <f t="shared" si="32"/>
        <v>15215000</v>
      </c>
      <c r="L55" s="129">
        <v>1.4999999999999999E-2</v>
      </c>
      <c r="M55" s="130">
        <f>+(K55*L55)+K55</f>
        <v>15443225</v>
      </c>
      <c r="N55" s="129">
        <v>0.02</v>
      </c>
      <c r="O55" s="130">
        <f t="shared" si="33"/>
        <v>15519300</v>
      </c>
      <c r="P55" s="131">
        <v>34.373841603680582</v>
      </c>
      <c r="Q55" s="130">
        <v>522998000</v>
      </c>
      <c r="R55" s="131">
        <v>24.774893197502465</v>
      </c>
      <c r="S55" s="130">
        <v>376950000</v>
      </c>
      <c r="T55" s="130">
        <f t="shared" si="34"/>
        <v>899948000</v>
      </c>
      <c r="U55" s="130">
        <f>+ROUND((I55*$U$11)+I55,-3)*P55</f>
        <v>518288783.70029581</v>
      </c>
      <c r="V55" s="130">
        <f>Q55-U55</f>
        <v>4709216.2997041941</v>
      </c>
      <c r="W55" s="130">
        <f>+ROUND((I55*$W$11)+I55,-3)*R55</f>
        <v>373555839.63194215</v>
      </c>
      <c r="X55" s="130">
        <f>S55-W55</f>
        <v>3394160.368057847</v>
      </c>
      <c r="Y55" s="130">
        <f>V55+X55</f>
        <v>8103376.6677620411</v>
      </c>
    </row>
    <row r="56" spans="2:25" ht="12" customHeight="1" x14ac:dyDescent="0.25">
      <c r="B56" s="121" t="s">
        <v>503</v>
      </c>
      <c r="C56" s="122" t="s">
        <v>49</v>
      </c>
      <c r="D56" s="123" t="s">
        <v>472</v>
      </c>
      <c r="E56" s="123" t="s">
        <v>473</v>
      </c>
      <c r="F56" s="124">
        <v>90844</v>
      </c>
      <c r="G56" s="125">
        <v>10</v>
      </c>
      <c r="H56" s="122" t="s">
        <v>474</v>
      </c>
      <c r="I56" s="126">
        <v>13648000</v>
      </c>
      <c r="J56" s="127">
        <v>0.1048</v>
      </c>
      <c r="K56" s="128">
        <f t="shared" si="32"/>
        <v>15078000</v>
      </c>
      <c r="L56" s="129">
        <v>1.4999999999999999E-2</v>
      </c>
      <c r="M56" s="130">
        <f t="shared" ref="M56:M57" si="35">+(K56*L56)+K56</f>
        <v>15304170</v>
      </c>
      <c r="N56" s="129">
        <v>0.02</v>
      </c>
      <c r="O56" s="130">
        <f t="shared" si="33"/>
        <v>15379560</v>
      </c>
      <c r="P56" s="131">
        <v>454.28974704868017</v>
      </c>
      <c r="Q56" s="130">
        <v>6849780806</v>
      </c>
      <c r="R56" s="131">
        <v>442.27303395675818</v>
      </c>
      <c r="S56" s="130">
        <v>6668592806</v>
      </c>
      <c r="T56" s="130">
        <f t="shared" si="34"/>
        <v>13518373612</v>
      </c>
      <c r="U56" s="130">
        <f>+ROUND((I56*$U$11)+I56,-3)*P56</f>
        <v>6849780806</v>
      </c>
      <c r="V56" s="130">
        <f>Q56-U56</f>
        <v>0</v>
      </c>
      <c r="W56" s="130">
        <f>+ROUND((I56*$W$11)+I56,-3)*R56</f>
        <v>6668592806</v>
      </c>
      <c r="X56" s="130">
        <f>S56-W56</f>
        <v>0</v>
      </c>
      <c r="Y56" s="130">
        <f>V56+X56</f>
        <v>0</v>
      </c>
    </row>
    <row r="57" spans="2:25" ht="12" customHeight="1" x14ac:dyDescent="0.25">
      <c r="B57" s="121" t="s">
        <v>503</v>
      </c>
      <c r="C57" s="122" t="s">
        <v>49</v>
      </c>
      <c r="D57" s="123" t="s">
        <v>475</v>
      </c>
      <c r="E57" s="123" t="s">
        <v>476</v>
      </c>
      <c r="F57" s="124">
        <v>90844</v>
      </c>
      <c r="G57" s="125">
        <v>10</v>
      </c>
      <c r="H57" s="122" t="s">
        <v>474</v>
      </c>
      <c r="I57" s="126">
        <v>13648000</v>
      </c>
      <c r="J57" s="127">
        <v>0.1148</v>
      </c>
      <c r="K57" s="128">
        <f t="shared" si="32"/>
        <v>15215000</v>
      </c>
      <c r="L57" s="129">
        <v>1.4999999999999999E-2</v>
      </c>
      <c r="M57" s="130">
        <f t="shared" si="35"/>
        <v>15443225</v>
      </c>
      <c r="N57" s="129">
        <v>0.02</v>
      </c>
      <c r="O57" s="130">
        <f t="shared" si="33"/>
        <v>15519300</v>
      </c>
      <c r="P57" s="131">
        <v>67.752218205718037</v>
      </c>
      <c r="Q57" s="130">
        <v>1030850000</v>
      </c>
      <c r="R57" s="131">
        <v>55.495760762405524</v>
      </c>
      <c r="S57" s="130">
        <v>844368000</v>
      </c>
      <c r="T57" s="130">
        <f t="shared" si="34"/>
        <v>1875218000</v>
      </c>
      <c r="U57" s="130">
        <f>+ROUND((I57*$U$11)+I57,-3)*P57</f>
        <v>1021567946.1058166</v>
      </c>
      <c r="V57" s="130">
        <f>Q57-U57</f>
        <v>9282053.8941833973</v>
      </c>
      <c r="W57" s="130">
        <f>+ROUND((I57*$W$11)+I57,-3)*R57</f>
        <v>836765080.77555048</v>
      </c>
      <c r="X57" s="130">
        <f>S57-W57</f>
        <v>7602919.2244495153</v>
      </c>
      <c r="Y57" s="130">
        <f>V57+X57</f>
        <v>16884973.118632913</v>
      </c>
    </row>
    <row r="58" spans="2:25" ht="12" customHeight="1" x14ac:dyDescent="0.25">
      <c r="B58" s="121"/>
      <c r="C58" s="132" t="s">
        <v>504</v>
      </c>
      <c r="D58" s="133"/>
      <c r="E58" s="133"/>
      <c r="F58" s="125"/>
      <c r="G58" s="134"/>
      <c r="H58" s="132"/>
      <c r="I58" s="126"/>
      <c r="J58" s="135"/>
      <c r="K58" s="128"/>
      <c r="L58" s="129"/>
      <c r="M58" s="130"/>
      <c r="N58" s="129"/>
      <c r="O58" s="130"/>
      <c r="P58" s="131"/>
      <c r="Q58" s="130"/>
      <c r="R58" s="131"/>
      <c r="S58" s="130"/>
      <c r="T58" s="130"/>
      <c r="U58" s="130"/>
      <c r="V58" s="130"/>
      <c r="W58" s="130"/>
      <c r="X58" s="130"/>
      <c r="Y58" s="130"/>
    </row>
    <row r="59" spans="2:25" s="141" customFormat="1" ht="12" customHeight="1" x14ac:dyDescent="0.25">
      <c r="B59" s="121" t="s">
        <v>505</v>
      </c>
      <c r="C59" s="122" t="s">
        <v>31</v>
      </c>
      <c r="D59" s="123" t="s">
        <v>472</v>
      </c>
      <c r="E59" s="123" t="s">
        <v>473</v>
      </c>
      <c r="F59" s="124">
        <v>956</v>
      </c>
      <c r="G59" s="125">
        <v>8</v>
      </c>
      <c r="H59" s="122" t="s">
        <v>474</v>
      </c>
      <c r="I59" s="126">
        <v>10383000</v>
      </c>
      <c r="J59" s="127">
        <v>0.1048</v>
      </c>
      <c r="K59" s="128">
        <f t="shared" ref="K59:K66" si="36">+ROUND((I59*J59)+I59,-3)</f>
        <v>11471000</v>
      </c>
      <c r="L59" s="129">
        <v>1.4999999999999999E-2</v>
      </c>
      <c r="M59" s="130">
        <f t="shared" ref="M59:M66" si="37">+(K59*L59)+K59</f>
        <v>11643065</v>
      </c>
      <c r="N59" s="129">
        <v>0.02</v>
      </c>
      <c r="O59" s="130">
        <f t="shared" ref="O59:O66" si="38">+(K59*N59)+K59</f>
        <v>11700420</v>
      </c>
      <c r="P59" s="131">
        <v>69.622507017696805</v>
      </c>
      <c r="Q59" s="130">
        <v>798639778</v>
      </c>
      <c r="R59" s="131">
        <v>67.140944817365536</v>
      </c>
      <c r="S59" s="130">
        <v>770173778</v>
      </c>
      <c r="T59" s="130">
        <f t="shared" ref="T59:T66" si="39">Q59+S59</f>
        <v>1568813556</v>
      </c>
      <c r="U59" s="130">
        <f t="shared" ref="U59:U66" si="40">+ROUND((I59*$U$11)+I59,-3)*P59</f>
        <v>798639778</v>
      </c>
      <c r="V59" s="130">
        <f t="shared" ref="V59:V66" si="41">Q59-U59</f>
        <v>0</v>
      </c>
      <c r="W59" s="130">
        <f t="shared" ref="W59:W66" si="42">+ROUND((I59*$W$11)+I59,-3)*R59</f>
        <v>770173778.00000012</v>
      </c>
      <c r="X59" s="130">
        <f t="shared" ref="X59:X66" si="43">S59-W59</f>
        <v>0</v>
      </c>
      <c r="Y59" s="130">
        <f t="shared" ref="Y59:Y66" si="44">V59+X59</f>
        <v>0</v>
      </c>
    </row>
    <row r="60" spans="2:25" s="141" customFormat="1" ht="12" customHeight="1" x14ac:dyDescent="0.25">
      <c r="B60" s="121" t="s">
        <v>505</v>
      </c>
      <c r="C60" s="122" t="s">
        <v>31</v>
      </c>
      <c r="D60" s="123" t="s">
        <v>475</v>
      </c>
      <c r="E60" s="123" t="s">
        <v>476</v>
      </c>
      <c r="F60" s="124">
        <v>956</v>
      </c>
      <c r="G60" s="125">
        <v>8</v>
      </c>
      <c r="H60" s="122" t="s">
        <v>474</v>
      </c>
      <c r="I60" s="126">
        <v>10383000</v>
      </c>
      <c r="J60" s="127">
        <v>0.1148</v>
      </c>
      <c r="K60" s="128">
        <f t="shared" si="36"/>
        <v>11575000</v>
      </c>
      <c r="L60" s="129">
        <v>1.4999999999999999E-2</v>
      </c>
      <c r="M60" s="130">
        <f t="shared" si="37"/>
        <v>11748625</v>
      </c>
      <c r="N60" s="129">
        <v>0.02</v>
      </c>
      <c r="O60" s="130">
        <f t="shared" si="38"/>
        <v>11806500</v>
      </c>
      <c r="P60" s="131">
        <v>4.9550755939524835</v>
      </c>
      <c r="Q60" s="130">
        <v>57355000</v>
      </c>
      <c r="R60" s="131">
        <v>4.9550755939524835</v>
      </c>
      <c r="S60" s="130">
        <v>57355000</v>
      </c>
      <c r="T60" s="130">
        <f t="shared" si="39"/>
        <v>114710000</v>
      </c>
      <c r="U60" s="130">
        <f t="shared" si="40"/>
        <v>56839672.138228938</v>
      </c>
      <c r="V60" s="130">
        <f t="shared" si="41"/>
        <v>515327.86177106202</v>
      </c>
      <c r="W60" s="130">
        <f t="shared" si="42"/>
        <v>56839672.138228938</v>
      </c>
      <c r="X60" s="130">
        <f t="shared" si="43"/>
        <v>515327.86177106202</v>
      </c>
      <c r="Y60" s="130">
        <f t="shared" si="44"/>
        <v>1030655.723542124</v>
      </c>
    </row>
    <row r="61" spans="2:25" s="141" customFormat="1" ht="12" customHeight="1" x14ac:dyDescent="0.25">
      <c r="B61" s="121" t="s">
        <v>506</v>
      </c>
      <c r="C61" s="122" t="s">
        <v>32</v>
      </c>
      <c r="D61" s="123" t="s">
        <v>472</v>
      </c>
      <c r="E61" s="123" t="s">
        <v>473</v>
      </c>
      <c r="F61" s="124">
        <v>958</v>
      </c>
      <c r="G61" s="125">
        <v>8</v>
      </c>
      <c r="H61" s="122" t="s">
        <v>474</v>
      </c>
      <c r="I61" s="126">
        <v>10383000</v>
      </c>
      <c r="J61" s="127">
        <v>0.1048</v>
      </c>
      <c r="K61" s="128">
        <f t="shared" si="36"/>
        <v>11471000</v>
      </c>
      <c r="L61" s="129">
        <v>1.4999999999999999E-2</v>
      </c>
      <c r="M61" s="130">
        <f t="shared" si="37"/>
        <v>11643065</v>
      </c>
      <c r="N61" s="129">
        <v>0.02</v>
      </c>
      <c r="O61" s="130">
        <f t="shared" si="38"/>
        <v>11700420</v>
      </c>
      <c r="P61" s="131">
        <v>146.18837599163106</v>
      </c>
      <c r="Q61" s="130">
        <v>1676926861</v>
      </c>
      <c r="R61" s="131">
        <v>145.18837599163106</v>
      </c>
      <c r="S61" s="130">
        <v>1665455861</v>
      </c>
      <c r="T61" s="130">
        <f t="shared" si="39"/>
        <v>3342382722</v>
      </c>
      <c r="U61" s="130">
        <f t="shared" si="40"/>
        <v>1676926861</v>
      </c>
      <c r="V61" s="130">
        <f t="shared" si="41"/>
        <v>0</v>
      </c>
      <c r="W61" s="130">
        <f t="shared" si="42"/>
        <v>1665455861</v>
      </c>
      <c r="X61" s="130">
        <f t="shared" si="43"/>
        <v>0</v>
      </c>
      <c r="Y61" s="130">
        <f t="shared" si="44"/>
        <v>0</v>
      </c>
    </row>
    <row r="62" spans="2:25" s="141" customFormat="1" ht="12" customHeight="1" x14ac:dyDescent="0.25">
      <c r="B62" s="121" t="s">
        <v>506</v>
      </c>
      <c r="C62" s="122" t="s">
        <v>32</v>
      </c>
      <c r="D62" s="123" t="s">
        <v>475</v>
      </c>
      <c r="E62" s="123" t="s">
        <v>476</v>
      </c>
      <c r="F62" s="124">
        <v>958</v>
      </c>
      <c r="G62" s="125">
        <v>8</v>
      </c>
      <c r="H62" s="122" t="s">
        <v>474</v>
      </c>
      <c r="I62" s="126">
        <v>10383000</v>
      </c>
      <c r="J62" s="127">
        <v>0.1148</v>
      </c>
      <c r="K62" s="128">
        <f t="shared" si="36"/>
        <v>11575000</v>
      </c>
      <c r="L62" s="129">
        <v>1.4999999999999999E-2</v>
      </c>
      <c r="M62" s="130">
        <f t="shared" si="37"/>
        <v>11748625</v>
      </c>
      <c r="N62" s="129">
        <v>0.02</v>
      </c>
      <c r="O62" s="130">
        <f t="shared" si="38"/>
        <v>11806500</v>
      </c>
      <c r="P62" s="131">
        <v>14.865226781857451</v>
      </c>
      <c r="Q62" s="130">
        <v>172065000</v>
      </c>
      <c r="R62" s="131">
        <v>14.865226781857451</v>
      </c>
      <c r="S62" s="130">
        <v>172065000</v>
      </c>
      <c r="T62" s="130">
        <f t="shared" si="39"/>
        <v>344130000</v>
      </c>
      <c r="U62" s="130">
        <f t="shared" si="40"/>
        <v>170519016.41468683</v>
      </c>
      <c r="V62" s="130">
        <f t="shared" si="41"/>
        <v>1545983.5853131711</v>
      </c>
      <c r="W62" s="130">
        <f t="shared" si="42"/>
        <v>170519016.41468683</v>
      </c>
      <c r="X62" s="130">
        <f t="shared" si="43"/>
        <v>1545983.5853131711</v>
      </c>
      <c r="Y62" s="130">
        <f t="shared" si="44"/>
        <v>3091967.1706263423</v>
      </c>
    </row>
    <row r="63" spans="2:25" s="141" customFormat="1" ht="12" customHeight="1" x14ac:dyDescent="0.25">
      <c r="B63" s="121" t="s">
        <v>507</v>
      </c>
      <c r="C63" s="122" t="s">
        <v>33</v>
      </c>
      <c r="D63" s="123" t="s">
        <v>472</v>
      </c>
      <c r="E63" s="123" t="s">
        <v>473</v>
      </c>
      <c r="F63" s="124">
        <v>20476</v>
      </c>
      <c r="G63" s="125">
        <v>9</v>
      </c>
      <c r="H63" s="122" t="s">
        <v>474</v>
      </c>
      <c r="I63" s="126">
        <v>10383000</v>
      </c>
      <c r="J63" s="127">
        <v>0.1048</v>
      </c>
      <c r="K63" s="128">
        <f t="shared" si="36"/>
        <v>11471000</v>
      </c>
      <c r="L63" s="129">
        <v>1.4999999999999999E-2</v>
      </c>
      <c r="M63" s="130">
        <f t="shared" si="37"/>
        <v>11643065</v>
      </c>
      <c r="N63" s="129">
        <v>0.02</v>
      </c>
      <c r="O63" s="130">
        <f t="shared" si="38"/>
        <v>11700420</v>
      </c>
      <c r="P63" s="131">
        <v>108.85201769680063</v>
      </c>
      <c r="Q63" s="130">
        <v>1248641495</v>
      </c>
      <c r="R63" s="131">
        <v>102.96264449481301</v>
      </c>
      <c r="S63" s="130">
        <v>1181084495</v>
      </c>
      <c r="T63" s="130">
        <f t="shared" si="39"/>
        <v>2429725990</v>
      </c>
      <c r="U63" s="130">
        <f t="shared" si="40"/>
        <v>1248641495</v>
      </c>
      <c r="V63" s="130">
        <f t="shared" si="41"/>
        <v>0</v>
      </c>
      <c r="W63" s="130">
        <f t="shared" si="42"/>
        <v>1181084495</v>
      </c>
      <c r="X63" s="130">
        <f t="shared" si="43"/>
        <v>0</v>
      </c>
      <c r="Y63" s="130">
        <f t="shared" si="44"/>
        <v>0</v>
      </c>
    </row>
    <row r="64" spans="2:25" s="141" customFormat="1" ht="12" customHeight="1" x14ac:dyDescent="0.25">
      <c r="B64" s="121" t="s">
        <v>507</v>
      </c>
      <c r="C64" s="122" t="s">
        <v>33</v>
      </c>
      <c r="D64" s="123" t="s">
        <v>475</v>
      </c>
      <c r="E64" s="123" t="s">
        <v>476</v>
      </c>
      <c r="F64" s="124">
        <v>20476</v>
      </c>
      <c r="G64" s="125">
        <v>9</v>
      </c>
      <c r="H64" s="122" t="s">
        <v>474</v>
      </c>
      <c r="I64" s="126">
        <v>10383000</v>
      </c>
      <c r="J64" s="127">
        <v>0.1148</v>
      </c>
      <c r="K64" s="128">
        <f t="shared" si="36"/>
        <v>11575000</v>
      </c>
      <c r="L64" s="129">
        <v>1.4999999999999999E-2</v>
      </c>
      <c r="M64" s="130">
        <f t="shared" si="37"/>
        <v>11748625</v>
      </c>
      <c r="N64" s="129">
        <v>0.02</v>
      </c>
      <c r="O64" s="130">
        <f t="shared" si="38"/>
        <v>11806500</v>
      </c>
      <c r="P64" s="131">
        <v>11.892181425485962</v>
      </c>
      <c r="Q64" s="130">
        <v>137652000</v>
      </c>
      <c r="R64" s="131">
        <v>12.883196544276458</v>
      </c>
      <c r="S64" s="130">
        <v>149123000</v>
      </c>
      <c r="T64" s="130">
        <f t="shared" si="39"/>
        <v>286775000</v>
      </c>
      <c r="U64" s="130">
        <f t="shared" si="40"/>
        <v>136415213.13174948</v>
      </c>
      <c r="V64" s="130">
        <f t="shared" si="41"/>
        <v>1236786.868250519</v>
      </c>
      <c r="W64" s="130">
        <f t="shared" si="42"/>
        <v>147783147.55939525</v>
      </c>
      <c r="X64" s="130">
        <f t="shared" si="43"/>
        <v>1339852.4406047463</v>
      </c>
      <c r="Y64" s="130">
        <f t="shared" si="44"/>
        <v>2576639.3088552654</v>
      </c>
    </row>
    <row r="65" spans="2:25" s="141" customFormat="1" ht="12" customHeight="1" x14ac:dyDescent="0.25">
      <c r="B65" s="121" t="s">
        <v>508</v>
      </c>
      <c r="C65" s="122" t="s">
        <v>34</v>
      </c>
      <c r="D65" s="123" t="s">
        <v>472</v>
      </c>
      <c r="E65" s="123" t="s">
        <v>473</v>
      </c>
      <c r="F65" s="124">
        <v>20611</v>
      </c>
      <c r="G65" s="125">
        <v>9</v>
      </c>
      <c r="H65" s="122" t="s">
        <v>474</v>
      </c>
      <c r="I65" s="126">
        <v>10383000</v>
      </c>
      <c r="J65" s="127">
        <v>0.1048</v>
      </c>
      <c r="K65" s="128">
        <f t="shared" si="36"/>
        <v>11471000</v>
      </c>
      <c r="L65" s="129">
        <v>1.4999999999999999E-2</v>
      </c>
      <c r="M65" s="130">
        <f t="shared" si="37"/>
        <v>11643065</v>
      </c>
      <c r="N65" s="129">
        <v>0.02</v>
      </c>
      <c r="O65" s="130">
        <f t="shared" si="38"/>
        <v>11700420</v>
      </c>
      <c r="P65" s="131">
        <v>50.852340423677099</v>
      </c>
      <c r="Q65" s="130">
        <v>583327197</v>
      </c>
      <c r="R65" s="131">
        <v>49.852340423677099</v>
      </c>
      <c r="S65" s="130">
        <v>571856197</v>
      </c>
      <c r="T65" s="130">
        <f t="shared" si="39"/>
        <v>1155183394</v>
      </c>
      <c r="U65" s="130">
        <f t="shared" si="40"/>
        <v>583327197</v>
      </c>
      <c r="V65" s="130">
        <f t="shared" si="41"/>
        <v>0</v>
      </c>
      <c r="W65" s="130">
        <f t="shared" si="42"/>
        <v>571856197</v>
      </c>
      <c r="X65" s="130">
        <f t="shared" si="43"/>
        <v>0</v>
      </c>
      <c r="Y65" s="130">
        <f t="shared" si="44"/>
        <v>0</v>
      </c>
    </row>
    <row r="66" spans="2:25" s="141" customFormat="1" ht="12" customHeight="1" x14ac:dyDescent="0.25">
      <c r="B66" s="121" t="s">
        <v>508</v>
      </c>
      <c r="C66" s="122" t="s">
        <v>34</v>
      </c>
      <c r="D66" s="123" t="s">
        <v>475</v>
      </c>
      <c r="E66" s="123" t="s">
        <v>476</v>
      </c>
      <c r="F66" s="124">
        <v>20611</v>
      </c>
      <c r="G66" s="125">
        <v>9</v>
      </c>
      <c r="H66" s="122" t="s">
        <v>474</v>
      </c>
      <c r="I66" s="126">
        <v>10383000</v>
      </c>
      <c r="J66" s="127">
        <v>0.1148</v>
      </c>
      <c r="K66" s="128">
        <f t="shared" si="36"/>
        <v>11575000</v>
      </c>
      <c r="L66" s="129">
        <v>1.4999999999999999E-2</v>
      </c>
      <c r="M66" s="130">
        <f t="shared" si="37"/>
        <v>11748625</v>
      </c>
      <c r="N66" s="129">
        <v>0.02</v>
      </c>
      <c r="O66" s="130">
        <f t="shared" si="38"/>
        <v>11806500</v>
      </c>
      <c r="P66" s="131">
        <v>6.9371058315334775</v>
      </c>
      <c r="Q66" s="130">
        <v>80297000</v>
      </c>
      <c r="R66" s="131">
        <v>6.9371058315334775</v>
      </c>
      <c r="S66" s="130">
        <v>80297000</v>
      </c>
      <c r="T66" s="130">
        <f t="shared" si="39"/>
        <v>160594000</v>
      </c>
      <c r="U66" s="130">
        <f t="shared" si="40"/>
        <v>79575540.993520513</v>
      </c>
      <c r="V66" s="130">
        <f t="shared" si="41"/>
        <v>721459.00647948682</v>
      </c>
      <c r="W66" s="130">
        <f t="shared" si="42"/>
        <v>79575540.993520513</v>
      </c>
      <c r="X66" s="130">
        <f t="shared" si="43"/>
        <v>721459.00647948682</v>
      </c>
      <c r="Y66" s="130">
        <f t="shared" si="44"/>
        <v>1442918.0129589736</v>
      </c>
    </row>
    <row r="67" spans="2:25" x14ac:dyDescent="0.25">
      <c r="B67" s="121"/>
      <c r="C67" s="132" t="s">
        <v>509</v>
      </c>
      <c r="D67" s="133"/>
      <c r="E67" s="133"/>
      <c r="F67" s="125"/>
      <c r="G67" s="134"/>
      <c r="H67" s="132"/>
      <c r="I67" s="126"/>
      <c r="J67" s="135"/>
      <c r="K67" s="128"/>
      <c r="L67" s="129"/>
      <c r="M67" s="130"/>
      <c r="N67" s="129"/>
      <c r="O67" s="130"/>
      <c r="P67" s="131"/>
      <c r="Q67" s="130"/>
      <c r="R67" s="131"/>
      <c r="S67" s="130"/>
      <c r="T67" s="130"/>
      <c r="U67" s="130"/>
      <c r="V67" s="130"/>
      <c r="W67" s="130"/>
      <c r="X67" s="130"/>
      <c r="Y67" s="130"/>
    </row>
    <row r="68" spans="2:25" ht="12" customHeight="1" x14ac:dyDescent="0.25">
      <c r="B68" s="121" t="s">
        <v>510</v>
      </c>
      <c r="C68" s="122" t="s">
        <v>24</v>
      </c>
      <c r="D68" s="123" t="s">
        <v>472</v>
      </c>
      <c r="E68" s="123" t="s">
        <v>473</v>
      </c>
      <c r="F68" s="124">
        <v>949</v>
      </c>
      <c r="G68" s="125">
        <v>10</v>
      </c>
      <c r="H68" s="122" t="s">
        <v>474</v>
      </c>
      <c r="I68" s="126">
        <v>14575000</v>
      </c>
      <c r="J68" s="127">
        <v>0.1048</v>
      </c>
      <c r="K68" s="128">
        <f t="shared" ref="K68:K73" si="45">+ROUND((I68*J68)+I68,-3)</f>
        <v>16102000</v>
      </c>
      <c r="L68" s="129">
        <v>1.4999999999999999E-2</v>
      </c>
      <c r="M68" s="130">
        <f t="shared" ref="M68:M71" si="46">+(K68*L68)+K68</f>
        <v>16343530</v>
      </c>
      <c r="N68" s="129">
        <v>0.02</v>
      </c>
      <c r="O68" s="130">
        <f t="shared" ref="O68:O71" si="47">+(K68*N68)+K68</f>
        <v>16424040</v>
      </c>
      <c r="P68" s="131">
        <v>977.37684001987327</v>
      </c>
      <c r="Q68" s="130">
        <v>15737721878</v>
      </c>
      <c r="R68" s="131">
        <v>953.30823369767734</v>
      </c>
      <c r="S68" s="130">
        <v>15350169179</v>
      </c>
      <c r="T68" s="130">
        <f t="shared" ref="T68:T73" si="48">Q68+S68</f>
        <v>31087891057</v>
      </c>
      <c r="U68" s="130">
        <f t="shared" ref="U68:U73" si="49">+ROUND((I68*$U$11)+I68,-3)*P68</f>
        <v>15737721878</v>
      </c>
      <c r="V68" s="130">
        <f t="shared" ref="V68:V73" si="50">Q68-U68</f>
        <v>0</v>
      </c>
      <c r="W68" s="130">
        <f t="shared" ref="W68:W73" si="51">+ROUND((I68*$W$11)+I68,-3)*R68</f>
        <v>15350169179</v>
      </c>
      <c r="X68" s="130">
        <f t="shared" ref="X68:X73" si="52">S68-W68</f>
        <v>0</v>
      </c>
      <c r="Y68" s="130">
        <f t="shared" ref="Y68:Y73" si="53">V68+X68</f>
        <v>0</v>
      </c>
    </row>
    <row r="69" spans="2:25" ht="12" customHeight="1" x14ac:dyDescent="0.25">
      <c r="B69" s="121" t="s">
        <v>510</v>
      </c>
      <c r="C69" s="122" t="s">
        <v>24</v>
      </c>
      <c r="D69" s="123" t="s">
        <v>475</v>
      </c>
      <c r="E69" s="123" t="s">
        <v>476</v>
      </c>
      <c r="F69" s="124">
        <v>949</v>
      </c>
      <c r="G69" s="125">
        <v>10</v>
      </c>
      <c r="H69" s="122" t="s">
        <v>474</v>
      </c>
      <c r="I69" s="126">
        <v>14575000</v>
      </c>
      <c r="J69" s="127">
        <v>0.1148</v>
      </c>
      <c r="K69" s="128">
        <f t="shared" si="45"/>
        <v>16248000</v>
      </c>
      <c r="L69" s="129">
        <v>1.4999999999999999E-2</v>
      </c>
      <c r="M69" s="130">
        <f t="shared" si="46"/>
        <v>16491720</v>
      </c>
      <c r="N69" s="129">
        <v>0.02</v>
      </c>
      <c r="O69" s="130">
        <f t="shared" si="47"/>
        <v>16572960</v>
      </c>
      <c r="P69" s="131">
        <v>127.62210733628754</v>
      </c>
      <c r="Q69" s="130">
        <v>2073604000</v>
      </c>
      <c r="R69" s="131">
        <v>120.90374199901527</v>
      </c>
      <c r="S69" s="130">
        <v>1964444000</v>
      </c>
      <c r="T69" s="130">
        <f t="shared" si="48"/>
        <v>4038048000</v>
      </c>
      <c r="U69" s="130">
        <f t="shared" si="49"/>
        <v>2054971172.328902</v>
      </c>
      <c r="V69" s="130">
        <f t="shared" si="50"/>
        <v>18632827.671097994</v>
      </c>
      <c r="W69" s="130">
        <f t="shared" si="51"/>
        <v>1946792053.6681437</v>
      </c>
      <c r="X69" s="130">
        <f t="shared" si="52"/>
        <v>17651946.331856251</v>
      </c>
      <c r="Y69" s="130">
        <f t="shared" si="53"/>
        <v>36284774.002954245</v>
      </c>
    </row>
    <row r="70" spans="2:25" ht="12" customHeight="1" x14ac:dyDescent="0.25">
      <c r="B70" s="121" t="s">
        <v>511</v>
      </c>
      <c r="C70" s="122" t="s">
        <v>25</v>
      </c>
      <c r="D70" s="123" t="s">
        <v>472</v>
      </c>
      <c r="E70" s="123" t="s">
        <v>473</v>
      </c>
      <c r="F70" s="124">
        <v>106061</v>
      </c>
      <c r="G70" s="125">
        <v>10</v>
      </c>
      <c r="H70" s="122" t="s">
        <v>474</v>
      </c>
      <c r="I70" s="126">
        <v>10034000</v>
      </c>
      <c r="J70" s="127">
        <v>0.1048</v>
      </c>
      <c r="K70" s="128">
        <f t="shared" si="45"/>
        <v>11086000</v>
      </c>
      <c r="L70" s="129">
        <v>1.4999999999999999E-2</v>
      </c>
      <c r="M70" s="130">
        <f t="shared" si="46"/>
        <v>11252290</v>
      </c>
      <c r="N70" s="129">
        <v>0.02</v>
      </c>
      <c r="O70" s="130">
        <f t="shared" si="47"/>
        <v>11307720</v>
      </c>
      <c r="P70" s="131">
        <v>253.39131183474652</v>
      </c>
      <c r="Q70" s="130">
        <v>2809096083</v>
      </c>
      <c r="R70" s="131">
        <v>277.33141114919721</v>
      </c>
      <c r="S70" s="130">
        <v>3074496024</v>
      </c>
      <c r="T70" s="130">
        <f t="shared" si="48"/>
        <v>5883592107</v>
      </c>
      <c r="U70" s="130">
        <f t="shared" si="49"/>
        <v>2809096083</v>
      </c>
      <c r="V70" s="130">
        <f t="shared" si="50"/>
        <v>0</v>
      </c>
      <c r="W70" s="130">
        <f t="shared" si="51"/>
        <v>3074496024.0000005</v>
      </c>
      <c r="X70" s="130">
        <f t="shared" si="52"/>
        <v>0</v>
      </c>
      <c r="Y70" s="130">
        <f t="shared" si="53"/>
        <v>0</v>
      </c>
    </row>
    <row r="71" spans="2:25" ht="12" customHeight="1" x14ac:dyDescent="0.25">
      <c r="B71" s="121" t="s">
        <v>511</v>
      </c>
      <c r="C71" s="122" t="s">
        <v>25</v>
      </c>
      <c r="D71" s="123" t="s">
        <v>475</v>
      </c>
      <c r="E71" s="123" t="s">
        <v>476</v>
      </c>
      <c r="F71" s="124">
        <v>106061</v>
      </c>
      <c r="G71" s="125">
        <v>10</v>
      </c>
      <c r="H71" s="122" t="s">
        <v>474</v>
      </c>
      <c r="I71" s="126">
        <v>10034000</v>
      </c>
      <c r="J71" s="127">
        <v>0.1148</v>
      </c>
      <c r="K71" s="128">
        <f t="shared" si="45"/>
        <v>11186000</v>
      </c>
      <c r="L71" s="129">
        <v>1.4999999999999999E-2</v>
      </c>
      <c r="M71" s="130">
        <f t="shared" si="46"/>
        <v>11353790</v>
      </c>
      <c r="N71" s="129">
        <v>0.02</v>
      </c>
      <c r="O71" s="130">
        <f t="shared" si="47"/>
        <v>11409720</v>
      </c>
      <c r="P71" s="131">
        <v>39.800979796173792</v>
      </c>
      <c r="Q71" s="130">
        <v>445213760</v>
      </c>
      <c r="R71" s="131">
        <v>29.731807616663687</v>
      </c>
      <c r="S71" s="130">
        <v>332580000</v>
      </c>
      <c r="T71" s="130">
        <f t="shared" si="48"/>
        <v>777793760</v>
      </c>
      <c r="U71" s="130">
        <f t="shared" si="49"/>
        <v>441233662.02038264</v>
      </c>
      <c r="V71" s="130">
        <f t="shared" si="50"/>
        <v>3980097.9796173573</v>
      </c>
      <c r="W71" s="130">
        <f t="shared" si="51"/>
        <v>329606819.23833364</v>
      </c>
      <c r="X71" s="130">
        <f t="shared" si="52"/>
        <v>2973180.7616663575</v>
      </c>
      <c r="Y71" s="130">
        <f t="shared" si="53"/>
        <v>6953278.7412837148</v>
      </c>
    </row>
    <row r="72" spans="2:25" ht="12" customHeight="1" x14ac:dyDescent="0.25">
      <c r="B72" s="121" t="s">
        <v>512</v>
      </c>
      <c r="C72" s="122" t="s">
        <v>26</v>
      </c>
      <c r="D72" s="123" t="s">
        <v>472</v>
      </c>
      <c r="E72" s="123" t="s">
        <v>473</v>
      </c>
      <c r="F72" s="124">
        <v>108575</v>
      </c>
      <c r="G72" s="125">
        <v>8</v>
      </c>
      <c r="H72" s="122" t="s">
        <v>474</v>
      </c>
      <c r="I72" s="126">
        <v>6034000</v>
      </c>
      <c r="J72" s="127">
        <v>0.1048</v>
      </c>
      <c r="K72" s="128">
        <f t="shared" si="45"/>
        <v>6666000</v>
      </c>
      <c r="L72" s="129">
        <v>1.4999999999999999E-2</v>
      </c>
      <c r="M72" s="130">
        <f>+(K72*L72)+K72</f>
        <v>6765990</v>
      </c>
      <c r="N72" s="129">
        <v>0.02</v>
      </c>
      <c r="O72" s="130">
        <f>+(K72*N72)+K72</f>
        <v>6799320</v>
      </c>
      <c r="P72" s="131">
        <v>39.896861362136207</v>
      </c>
      <c r="Q72" s="130">
        <v>265952477.83999997</v>
      </c>
      <c r="R72" s="131">
        <v>42.846967578757877</v>
      </c>
      <c r="S72" s="130">
        <v>285617885.88</v>
      </c>
      <c r="T72" s="130">
        <f t="shared" si="48"/>
        <v>551570363.72000003</v>
      </c>
      <c r="U72" s="130">
        <f t="shared" si="49"/>
        <v>265952477.83999994</v>
      </c>
      <c r="V72" s="130">
        <f t="shared" si="50"/>
        <v>0</v>
      </c>
      <c r="W72" s="130">
        <f t="shared" si="51"/>
        <v>285617885.88</v>
      </c>
      <c r="X72" s="130">
        <f t="shared" si="52"/>
        <v>0</v>
      </c>
      <c r="Y72" s="130">
        <f t="shared" si="53"/>
        <v>0</v>
      </c>
    </row>
    <row r="73" spans="2:25" ht="12" customHeight="1" x14ac:dyDescent="0.25">
      <c r="B73" s="121" t="s">
        <v>512</v>
      </c>
      <c r="C73" s="122" t="s">
        <v>26</v>
      </c>
      <c r="D73" s="123" t="s">
        <v>475</v>
      </c>
      <c r="E73" s="123" t="s">
        <v>476</v>
      </c>
      <c r="F73" s="124">
        <v>108575</v>
      </c>
      <c r="G73" s="125">
        <v>8</v>
      </c>
      <c r="H73" s="122" t="s">
        <v>474</v>
      </c>
      <c r="I73" s="126">
        <v>6034000</v>
      </c>
      <c r="J73" s="127">
        <v>0.1148</v>
      </c>
      <c r="K73" s="128">
        <f t="shared" si="45"/>
        <v>6727000</v>
      </c>
      <c r="L73" s="129">
        <v>1.4999999999999999E-2</v>
      </c>
      <c r="M73" s="130">
        <f>+(K73*L73)+K73</f>
        <v>6827905</v>
      </c>
      <c r="N73" s="129">
        <v>0.02</v>
      </c>
      <c r="O73" s="130">
        <f>+(K73*N73)+K73</f>
        <v>6861540</v>
      </c>
      <c r="P73" s="131">
        <v>10.85595361974134</v>
      </c>
      <c r="Q73" s="130">
        <v>73028000</v>
      </c>
      <c r="R73" s="131">
        <v>10.900252712947822</v>
      </c>
      <c r="S73" s="130">
        <v>73326000</v>
      </c>
      <c r="T73" s="130">
        <f t="shared" si="48"/>
        <v>146354000</v>
      </c>
      <c r="U73" s="130">
        <f t="shared" si="49"/>
        <v>72365786.829195783</v>
      </c>
      <c r="V73" s="130">
        <f t="shared" si="50"/>
        <v>662213.17080421746</v>
      </c>
      <c r="W73" s="130">
        <f t="shared" si="51"/>
        <v>72661084.584510177</v>
      </c>
      <c r="X73" s="130">
        <f t="shared" si="52"/>
        <v>664915.41548982263</v>
      </c>
      <c r="Y73" s="130">
        <f t="shared" si="53"/>
        <v>1327128.5862940401</v>
      </c>
    </row>
    <row r="74" spans="2:25" x14ac:dyDescent="0.25">
      <c r="B74" s="121"/>
      <c r="C74" s="132" t="s">
        <v>513</v>
      </c>
      <c r="D74" s="133"/>
      <c r="E74" s="133"/>
      <c r="F74" s="125"/>
      <c r="G74" s="134"/>
      <c r="H74" s="132"/>
      <c r="I74" s="126"/>
      <c r="J74" s="135"/>
      <c r="K74" s="128"/>
      <c r="L74" s="129"/>
      <c r="M74" s="130"/>
      <c r="N74" s="129"/>
      <c r="O74" s="130"/>
      <c r="P74" s="131"/>
      <c r="Q74" s="130"/>
      <c r="R74" s="131"/>
      <c r="S74" s="130"/>
      <c r="T74" s="130"/>
      <c r="U74" s="130"/>
      <c r="V74" s="130"/>
      <c r="W74" s="130"/>
      <c r="X74" s="130"/>
      <c r="Y74" s="130"/>
    </row>
    <row r="75" spans="2:25" x14ac:dyDescent="0.25">
      <c r="B75" s="121" t="s">
        <v>514</v>
      </c>
      <c r="C75" s="122" t="s">
        <v>56</v>
      </c>
      <c r="D75" s="123" t="s">
        <v>472</v>
      </c>
      <c r="E75" s="123" t="s">
        <v>473</v>
      </c>
      <c r="F75" s="125">
        <v>108729</v>
      </c>
      <c r="G75" s="125">
        <v>8</v>
      </c>
      <c r="H75" s="122" t="s">
        <v>474</v>
      </c>
      <c r="I75" s="126">
        <v>6698000</v>
      </c>
      <c r="J75" s="127">
        <v>0.1048</v>
      </c>
      <c r="K75" s="128">
        <f t="shared" ref="K75:K84" si="54">+ROUND((I75*J75)+I75,-3)</f>
        <v>7400000</v>
      </c>
      <c r="L75" s="129">
        <v>1.4999999999999999E-2</v>
      </c>
      <c r="M75" s="130">
        <f t="shared" ref="M75:M84" si="55">+(K75*L75)+K75</f>
        <v>7511000</v>
      </c>
      <c r="N75" s="129">
        <v>0.02</v>
      </c>
      <c r="O75" s="130">
        <f t="shared" ref="O75:O84" si="56">+(K75*N75)+K75</f>
        <v>7548000</v>
      </c>
      <c r="P75" s="131">
        <v>10.349930540540541</v>
      </c>
      <c r="Q75" s="130">
        <v>76589486</v>
      </c>
      <c r="R75" s="131">
        <v>12.649915135135135</v>
      </c>
      <c r="S75" s="130">
        <v>93609372</v>
      </c>
      <c r="T75" s="130">
        <f t="shared" ref="T75:T85" si="57">Q75+S75</f>
        <v>170198858</v>
      </c>
      <c r="U75" s="130">
        <f t="shared" ref="U75:U85" si="58">+ROUND((I75*$U$11)+I75,-3)*P75</f>
        <v>76589486</v>
      </c>
      <c r="V75" s="130">
        <f t="shared" ref="V75:V85" si="59">Q75-U75</f>
        <v>0</v>
      </c>
      <c r="W75" s="130">
        <f t="shared" ref="W75:W85" si="60">+ROUND((I75*$W$11)+I75,-3)*R75</f>
        <v>93609372</v>
      </c>
      <c r="X75" s="130">
        <f t="shared" ref="X75:X85" si="61">S75-W75</f>
        <v>0</v>
      </c>
      <c r="Y75" s="130">
        <f t="shared" ref="Y75:Y85" si="62">V75+X75</f>
        <v>0</v>
      </c>
    </row>
    <row r="76" spans="2:25" x14ac:dyDescent="0.25">
      <c r="B76" s="121" t="s">
        <v>514</v>
      </c>
      <c r="C76" s="122" t="s">
        <v>56</v>
      </c>
      <c r="D76" s="123" t="s">
        <v>475</v>
      </c>
      <c r="E76" s="123" t="s">
        <v>476</v>
      </c>
      <c r="F76" s="125">
        <v>108729</v>
      </c>
      <c r="G76" s="125">
        <v>8</v>
      </c>
      <c r="H76" s="122" t="s">
        <v>474</v>
      </c>
      <c r="I76" s="126">
        <v>6698000</v>
      </c>
      <c r="J76" s="127">
        <v>0.1148</v>
      </c>
      <c r="K76" s="128">
        <f t="shared" si="54"/>
        <v>7467000</v>
      </c>
      <c r="L76" s="129">
        <v>1.4999999999999999E-2</v>
      </c>
      <c r="M76" s="130">
        <f t="shared" si="55"/>
        <v>7579005</v>
      </c>
      <c r="N76" s="129">
        <v>0.02</v>
      </c>
      <c r="O76" s="130">
        <f t="shared" si="56"/>
        <v>7616340</v>
      </c>
      <c r="P76" s="131">
        <v>3.964082228471943</v>
      </c>
      <c r="Q76" s="130">
        <v>29599802</v>
      </c>
      <c r="R76" s="131">
        <v>3.964082228471943</v>
      </c>
      <c r="S76" s="130">
        <v>29599802</v>
      </c>
      <c r="T76" s="130">
        <f t="shared" si="57"/>
        <v>59199604</v>
      </c>
      <c r="U76" s="130">
        <f t="shared" si="58"/>
        <v>29334208.490692377</v>
      </c>
      <c r="V76" s="130">
        <f t="shared" si="59"/>
        <v>265593.50930762291</v>
      </c>
      <c r="W76" s="130">
        <f t="shared" si="60"/>
        <v>29334208.490692377</v>
      </c>
      <c r="X76" s="130">
        <f t="shared" si="61"/>
        <v>265593.50930762291</v>
      </c>
      <c r="Y76" s="130">
        <f t="shared" si="62"/>
        <v>531187.01861524582</v>
      </c>
    </row>
    <row r="77" spans="2:25" ht="12" customHeight="1" x14ac:dyDescent="0.25">
      <c r="B77" s="121" t="s">
        <v>515</v>
      </c>
      <c r="C77" s="122" t="s">
        <v>55</v>
      </c>
      <c r="D77" s="123" t="s">
        <v>472</v>
      </c>
      <c r="E77" s="123" t="s">
        <v>473</v>
      </c>
      <c r="F77" s="124">
        <v>106094</v>
      </c>
      <c r="G77" s="125">
        <v>8</v>
      </c>
      <c r="H77" s="122" t="s">
        <v>474</v>
      </c>
      <c r="I77" s="126">
        <v>6698000</v>
      </c>
      <c r="J77" s="127">
        <v>0.1048</v>
      </c>
      <c r="K77" s="128">
        <f t="shared" si="54"/>
        <v>7400000</v>
      </c>
      <c r="L77" s="129">
        <v>1.4999999999999999E-2</v>
      </c>
      <c r="M77" s="130">
        <f t="shared" si="55"/>
        <v>7511000</v>
      </c>
      <c r="N77" s="129">
        <v>0.02</v>
      </c>
      <c r="O77" s="130">
        <f t="shared" si="56"/>
        <v>7548000</v>
      </c>
      <c r="P77" s="131">
        <v>43.378635405405404</v>
      </c>
      <c r="Q77" s="130">
        <v>321001902</v>
      </c>
      <c r="R77" s="131">
        <v>47.87860527027027</v>
      </c>
      <c r="S77" s="130">
        <v>354301679</v>
      </c>
      <c r="T77" s="130">
        <f t="shared" si="57"/>
        <v>675303581</v>
      </c>
      <c r="U77" s="130">
        <f t="shared" si="58"/>
        <v>321001902</v>
      </c>
      <c r="V77" s="130">
        <f t="shared" si="59"/>
        <v>0</v>
      </c>
      <c r="W77" s="130">
        <f t="shared" si="60"/>
        <v>354301679</v>
      </c>
      <c r="X77" s="130">
        <f t="shared" si="61"/>
        <v>0</v>
      </c>
      <c r="Y77" s="130">
        <f t="shared" si="62"/>
        <v>0</v>
      </c>
    </row>
    <row r="78" spans="2:25" ht="12" customHeight="1" x14ac:dyDescent="0.25">
      <c r="B78" s="121" t="s">
        <v>515</v>
      </c>
      <c r="C78" s="122" t="s">
        <v>55</v>
      </c>
      <c r="D78" s="123" t="s">
        <v>475</v>
      </c>
      <c r="E78" s="123" t="s">
        <v>476</v>
      </c>
      <c r="F78" s="124">
        <v>106094</v>
      </c>
      <c r="G78" s="125">
        <v>8</v>
      </c>
      <c r="H78" s="122" t="s">
        <v>474</v>
      </c>
      <c r="I78" s="126">
        <v>6698000</v>
      </c>
      <c r="J78" s="127">
        <v>0.1148</v>
      </c>
      <c r="K78" s="128">
        <f t="shared" si="54"/>
        <v>7467000</v>
      </c>
      <c r="L78" s="129">
        <v>1.4999999999999999E-2</v>
      </c>
      <c r="M78" s="130">
        <f t="shared" si="55"/>
        <v>7579005</v>
      </c>
      <c r="N78" s="129">
        <v>0.02</v>
      </c>
      <c r="O78" s="130">
        <f t="shared" si="56"/>
        <v>7616340</v>
      </c>
      <c r="P78" s="131">
        <v>14.865308155885899</v>
      </c>
      <c r="Q78" s="130">
        <v>110999256</v>
      </c>
      <c r="R78" s="131">
        <v>14.865308155885899</v>
      </c>
      <c r="S78" s="130">
        <v>110999256</v>
      </c>
      <c r="T78" s="130">
        <f t="shared" si="57"/>
        <v>221998512</v>
      </c>
      <c r="U78" s="130">
        <f t="shared" si="58"/>
        <v>110003280.35355565</v>
      </c>
      <c r="V78" s="130">
        <f t="shared" si="59"/>
        <v>995975.64644435048</v>
      </c>
      <c r="W78" s="130">
        <f t="shared" si="60"/>
        <v>110003280.35355565</v>
      </c>
      <c r="X78" s="130">
        <f t="shared" si="61"/>
        <v>995975.64644435048</v>
      </c>
      <c r="Y78" s="130">
        <f t="shared" si="62"/>
        <v>1991951.292888701</v>
      </c>
    </row>
    <row r="79" spans="2:25" ht="12" customHeight="1" x14ac:dyDescent="0.25">
      <c r="B79" s="121" t="s">
        <v>516</v>
      </c>
      <c r="C79" s="122" t="s">
        <v>35</v>
      </c>
      <c r="D79" s="123" t="s">
        <v>472</v>
      </c>
      <c r="E79" s="123" t="s">
        <v>473</v>
      </c>
      <c r="F79" s="124">
        <v>933</v>
      </c>
      <c r="G79" s="125">
        <v>8</v>
      </c>
      <c r="H79" s="122" t="s">
        <v>474</v>
      </c>
      <c r="I79" s="126">
        <v>7583000</v>
      </c>
      <c r="J79" s="127">
        <v>0.1048</v>
      </c>
      <c r="K79" s="128">
        <f t="shared" si="54"/>
        <v>8378000</v>
      </c>
      <c r="L79" s="129">
        <v>1.4999999999999999E-2</v>
      </c>
      <c r="M79" s="130">
        <f>+(K79*L79)+K79</f>
        <v>8503670</v>
      </c>
      <c r="N79" s="129">
        <v>0.02</v>
      </c>
      <c r="O79" s="130">
        <f>+(K79*N79)+K79</f>
        <v>8545560</v>
      </c>
      <c r="P79" s="131">
        <v>7.2278833850560993</v>
      </c>
      <c r="Q79" s="130">
        <v>60555207</v>
      </c>
      <c r="R79" s="131">
        <v>9.0381006206731911</v>
      </c>
      <c r="S79" s="130">
        <v>75721207</v>
      </c>
      <c r="T79" s="130">
        <f t="shared" si="57"/>
        <v>136276414</v>
      </c>
      <c r="U79" s="130">
        <f t="shared" si="58"/>
        <v>60555207</v>
      </c>
      <c r="V79" s="130">
        <f t="shared" si="59"/>
        <v>0</v>
      </c>
      <c r="W79" s="130">
        <f t="shared" si="60"/>
        <v>75721207</v>
      </c>
      <c r="X79" s="130">
        <f t="shared" si="61"/>
        <v>0</v>
      </c>
      <c r="Y79" s="130">
        <f t="shared" si="62"/>
        <v>0</v>
      </c>
    </row>
    <row r="80" spans="2:25" ht="12" customHeight="1" x14ac:dyDescent="0.25">
      <c r="B80" s="121" t="s">
        <v>516</v>
      </c>
      <c r="C80" s="122" t="s">
        <v>35</v>
      </c>
      <c r="D80" s="123" t="s">
        <v>475</v>
      </c>
      <c r="E80" s="123" t="s">
        <v>476</v>
      </c>
      <c r="F80" s="124">
        <v>933</v>
      </c>
      <c r="G80" s="125">
        <v>8</v>
      </c>
      <c r="H80" s="122" t="s">
        <v>474</v>
      </c>
      <c r="I80" s="126">
        <v>7583000</v>
      </c>
      <c r="J80" s="127">
        <v>0.1148</v>
      </c>
      <c r="K80" s="128">
        <f t="shared" si="54"/>
        <v>8454000</v>
      </c>
      <c r="L80" s="129">
        <v>1.4999999999999999E-2</v>
      </c>
      <c r="M80" s="130">
        <f>+(K80*L80)+K80</f>
        <v>8580810</v>
      </c>
      <c r="N80" s="129">
        <v>0.02</v>
      </c>
      <c r="O80" s="130">
        <f>+(K80*N80)+K80</f>
        <v>8623080</v>
      </c>
      <c r="P80" s="131">
        <v>1.7939436952921695</v>
      </c>
      <c r="Q80" s="130">
        <v>15166000</v>
      </c>
      <c r="R80" s="131">
        <v>1.7939436952921695</v>
      </c>
      <c r="S80" s="130">
        <v>15166000</v>
      </c>
      <c r="T80" s="130">
        <f t="shared" si="57"/>
        <v>30332000</v>
      </c>
      <c r="U80" s="130">
        <f t="shared" si="58"/>
        <v>15029660.279157795</v>
      </c>
      <c r="V80" s="130">
        <f t="shared" si="59"/>
        <v>136339.72084220499</v>
      </c>
      <c r="W80" s="130">
        <f t="shared" si="60"/>
        <v>15029660.279157795</v>
      </c>
      <c r="X80" s="130">
        <f t="shared" si="61"/>
        <v>136339.72084220499</v>
      </c>
      <c r="Y80" s="130">
        <f t="shared" si="62"/>
        <v>272679.44168440998</v>
      </c>
    </row>
    <row r="81" spans="2:25" ht="12" customHeight="1" x14ac:dyDescent="0.25">
      <c r="B81" s="121" t="s">
        <v>517</v>
      </c>
      <c r="C81" s="122" t="s">
        <v>58</v>
      </c>
      <c r="D81" s="123" t="s">
        <v>472</v>
      </c>
      <c r="E81" s="123" t="s">
        <v>473</v>
      </c>
      <c r="F81" s="124">
        <v>108244</v>
      </c>
      <c r="G81" s="125">
        <v>8</v>
      </c>
      <c r="H81" s="122" t="s">
        <v>474</v>
      </c>
      <c r="I81" s="126">
        <v>6698000</v>
      </c>
      <c r="J81" s="127">
        <v>0.1048</v>
      </c>
      <c r="K81" s="128">
        <f t="shared" si="54"/>
        <v>7400000</v>
      </c>
      <c r="L81" s="129">
        <v>1.4999999999999999E-2</v>
      </c>
      <c r="M81" s="130">
        <f>+(K81*L81)+K81</f>
        <v>7511000</v>
      </c>
      <c r="N81" s="129">
        <v>0.02</v>
      </c>
      <c r="O81" s="130">
        <f>+(K81*N81)+K81</f>
        <v>7548000</v>
      </c>
      <c r="P81" s="131">
        <v>77.160372567567563</v>
      </c>
      <c r="Q81" s="130">
        <v>570986757</v>
      </c>
      <c r="R81" s="131">
        <v>80.160352567567571</v>
      </c>
      <c r="S81" s="130">
        <v>593186609</v>
      </c>
      <c r="T81" s="130">
        <f t="shared" si="57"/>
        <v>1164173366</v>
      </c>
      <c r="U81" s="130">
        <f t="shared" si="58"/>
        <v>570986757</v>
      </c>
      <c r="V81" s="130">
        <f t="shared" si="59"/>
        <v>0</v>
      </c>
      <c r="W81" s="130">
        <f t="shared" si="60"/>
        <v>593186609</v>
      </c>
      <c r="X81" s="130">
        <f t="shared" si="61"/>
        <v>0</v>
      </c>
      <c r="Y81" s="130">
        <f t="shared" si="62"/>
        <v>0</v>
      </c>
    </row>
    <row r="82" spans="2:25" ht="12" customHeight="1" x14ac:dyDescent="0.25">
      <c r="B82" s="121" t="s">
        <v>517</v>
      </c>
      <c r="C82" s="122" t="s">
        <v>58</v>
      </c>
      <c r="D82" s="123" t="s">
        <v>475</v>
      </c>
      <c r="E82" s="123" t="s">
        <v>476</v>
      </c>
      <c r="F82" s="124">
        <v>108244</v>
      </c>
      <c r="G82" s="125">
        <v>8</v>
      </c>
      <c r="H82" s="122" t="s">
        <v>474</v>
      </c>
      <c r="I82" s="126">
        <v>6698000</v>
      </c>
      <c r="J82" s="127">
        <v>0.1148</v>
      </c>
      <c r="K82" s="128">
        <f t="shared" si="54"/>
        <v>7467000</v>
      </c>
      <c r="L82" s="129">
        <v>1.4999999999999999E-2</v>
      </c>
      <c r="M82" s="130">
        <f>+(K82*L82)+K82</f>
        <v>7579005</v>
      </c>
      <c r="N82" s="129">
        <v>0.02</v>
      </c>
      <c r="O82" s="130">
        <f>+(K82*N82)+K82</f>
        <v>7616340</v>
      </c>
      <c r="P82" s="131">
        <v>19.820410874514529</v>
      </c>
      <c r="Q82" s="130">
        <v>147999008</v>
      </c>
      <c r="R82" s="131">
        <v>17.83836976027856</v>
      </c>
      <c r="S82" s="130">
        <v>133199107</v>
      </c>
      <c r="T82" s="130">
        <f t="shared" si="57"/>
        <v>281198115</v>
      </c>
      <c r="U82" s="130">
        <f t="shared" si="58"/>
        <v>146671040.4714075</v>
      </c>
      <c r="V82" s="130">
        <f t="shared" si="59"/>
        <v>1327967.5285924971</v>
      </c>
      <c r="W82" s="130">
        <f t="shared" si="60"/>
        <v>132003936.22606134</v>
      </c>
      <c r="X82" s="130">
        <f t="shared" si="61"/>
        <v>1195170.7739386559</v>
      </c>
      <c r="Y82" s="130">
        <f t="shared" si="62"/>
        <v>2523138.302531153</v>
      </c>
    </row>
    <row r="83" spans="2:25" x14ac:dyDescent="0.25">
      <c r="B83" s="121" t="s">
        <v>518</v>
      </c>
      <c r="C83" s="122" t="s">
        <v>57</v>
      </c>
      <c r="D83" s="123" t="s">
        <v>472</v>
      </c>
      <c r="E83" s="123" t="s">
        <v>473</v>
      </c>
      <c r="F83" s="124">
        <v>108869</v>
      </c>
      <c r="G83" s="125">
        <v>8</v>
      </c>
      <c r="H83" s="122" t="s">
        <v>474</v>
      </c>
      <c r="I83" s="126">
        <v>6698000</v>
      </c>
      <c r="J83" s="127">
        <v>0.1048</v>
      </c>
      <c r="K83" s="128">
        <f t="shared" si="54"/>
        <v>7400000</v>
      </c>
      <c r="L83" s="129">
        <v>1.4999999999999999E-2</v>
      </c>
      <c r="M83" s="130">
        <f t="shared" si="55"/>
        <v>7511000</v>
      </c>
      <c r="N83" s="129">
        <v>0.02</v>
      </c>
      <c r="O83" s="130">
        <f t="shared" si="56"/>
        <v>7548000</v>
      </c>
      <c r="P83" s="131">
        <v>20.029865675675676</v>
      </c>
      <c r="Q83" s="130">
        <v>148221006</v>
      </c>
      <c r="R83" s="131">
        <v>21.679854594594595</v>
      </c>
      <c r="S83" s="130">
        <v>160430924</v>
      </c>
      <c r="T83" s="130">
        <f t="shared" si="57"/>
        <v>308651930</v>
      </c>
      <c r="U83" s="130">
        <f t="shared" si="58"/>
        <v>148221006</v>
      </c>
      <c r="V83" s="130">
        <f t="shared" si="59"/>
        <v>0</v>
      </c>
      <c r="W83" s="130">
        <f t="shared" si="60"/>
        <v>160430924</v>
      </c>
      <c r="X83" s="130">
        <f t="shared" si="61"/>
        <v>0</v>
      </c>
      <c r="Y83" s="130">
        <f t="shared" si="62"/>
        <v>0</v>
      </c>
    </row>
    <row r="84" spans="2:25" x14ac:dyDescent="0.25">
      <c r="B84" s="121" t="s">
        <v>518</v>
      </c>
      <c r="C84" s="122" t="s">
        <v>57</v>
      </c>
      <c r="D84" s="123" t="s">
        <v>475</v>
      </c>
      <c r="E84" s="123" t="s">
        <v>476</v>
      </c>
      <c r="F84" s="124">
        <v>108869</v>
      </c>
      <c r="G84" s="125">
        <v>8</v>
      </c>
      <c r="H84" s="122" t="s">
        <v>474</v>
      </c>
      <c r="I84" s="126">
        <v>6698000</v>
      </c>
      <c r="J84" s="127">
        <v>0.1148</v>
      </c>
      <c r="K84" s="128">
        <f t="shared" si="54"/>
        <v>7467000</v>
      </c>
      <c r="L84" s="129">
        <v>1.4999999999999999E-2</v>
      </c>
      <c r="M84" s="130">
        <f t="shared" si="55"/>
        <v>7579005</v>
      </c>
      <c r="N84" s="129">
        <v>0.02</v>
      </c>
      <c r="O84" s="130">
        <f t="shared" si="56"/>
        <v>7616340</v>
      </c>
      <c r="P84" s="131">
        <v>3.964082228471943</v>
      </c>
      <c r="Q84" s="130">
        <v>29599802</v>
      </c>
      <c r="R84" s="131">
        <v>3.964082228471943</v>
      </c>
      <c r="S84" s="130">
        <v>29599802</v>
      </c>
      <c r="T84" s="130">
        <f t="shared" si="57"/>
        <v>59199604</v>
      </c>
      <c r="U84" s="130">
        <f t="shared" si="58"/>
        <v>29334208.490692377</v>
      </c>
      <c r="V84" s="130">
        <f t="shared" si="59"/>
        <v>265593.50930762291</v>
      </c>
      <c r="W84" s="130">
        <f t="shared" si="60"/>
        <v>29334208.490692377</v>
      </c>
      <c r="X84" s="130">
        <f t="shared" si="61"/>
        <v>265593.50930762291</v>
      </c>
      <c r="Y84" s="130">
        <f t="shared" si="62"/>
        <v>531187.01861524582</v>
      </c>
    </row>
    <row r="85" spans="2:25" ht="13.5" customHeight="1" x14ac:dyDescent="0.25">
      <c r="B85" s="136" t="s">
        <v>519</v>
      </c>
      <c r="C85" s="122" t="s">
        <v>59</v>
      </c>
      <c r="D85" s="123" t="s">
        <v>472</v>
      </c>
      <c r="E85" s="123" t="s">
        <v>520</v>
      </c>
      <c r="F85" s="124">
        <v>15442</v>
      </c>
      <c r="G85" s="125">
        <v>12</v>
      </c>
      <c r="H85" s="122" t="s">
        <v>474</v>
      </c>
      <c r="I85" s="126">
        <v>2609000</v>
      </c>
      <c r="J85" s="127">
        <v>0.1048</v>
      </c>
      <c r="K85" s="137">
        <f>+ROUND((I85*J85)+I85,-3)</f>
        <v>2882000</v>
      </c>
      <c r="L85" s="138">
        <v>1.4999999999999999E-2</v>
      </c>
      <c r="M85" s="139">
        <f>+(K85*L85)+K85</f>
        <v>2925230</v>
      </c>
      <c r="N85" s="138">
        <v>0.02</v>
      </c>
      <c r="O85" s="139">
        <f>+(K85*N85)+K85</f>
        <v>2939640</v>
      </c>
      <c r="P85" s="131">
        <v>2.5762461326916468</v>
      </c>
      <c r="Q85" s="130">
        <v>7494300</v>
      </c>
      <c r="R85" s="131">
        <v>1.5853822619456859</v>
      </c>
      <c r="S85" s="130">
        <v>4611877</v>
      </c>
      <c r="T85" s="130">
        <f t="shared" si="57"/>
        <v>12106177</v>
      </c>
      <c r="U85" s="130">
        <f t="shared" si="58"/>
        <v>7424741.3544173259</v>
      </c>
      <c r="V85" s="130">
        <f t="shared" si="59"/>
        <v>69558.645582674071</v>
      </c>
      <c r="W85" s="130">
        <f t="shared" si="60"/>
        <v>4569071.6789274663</v>
      </c>
      <c r="X85" s="130">
        <f t="shared" si="61"/>
        <v>42805.321072533727</v>
      </c>
      <c r="Y85" s="130">
        <f t="shared" si="62"/>
        <v>112363.9666552078</v>
      </c>
    </row>
    <row r="86" spans="2:25" ht="12" customHeight="1" x14ac:dyDescent="0.25">
      <c r="B86" s="121"/>
      <c r="C86" s="132" t="s">
        <v>27</v>
      </c>
      <c r="D86" s="133"/>
      <c r="E86" s="133"/>
      <c r="F86" s="125"/>
      <c r="G86" s="134"/>
      <c r="H86" s="132"/>
      <c r="I86" s="126"/>
      <c r="J86" s="135"/>
      <c r="K86" s="128"/>
      <c r="L86" s="129"/>
      <c r="M86" s="130"/>
      <c r="N86" s="129"/>
      <c r="O86" s="130"/>
      <c r="P86" s="131"/>
      <c r="Q86" s="130"/>
      <c r="R86" s="131"/>
      <c r="S86" s="130"/>
      <c r="T86" s="130"/>
      <c r="U86" s="130"/>
      <c r="V86" s="130"/>
      <c r="W86" s="130"/>
      <c r="X86" s="130"/>
      <c r="Y86" s="130"/>
    </row>
    <row r="87" spans="2:25" x14ac:dyDescent="0.25">
      <c r="B87" s="121" t="s">
        <v>521</v>
      </c>
      <c r="C87" s="122" t="s">
        <v>27</v>
      </c>
      <c r="D87" s="123" t="s">
        <v>472</v>
      </c>
      <c r="E87" s="123" t="s">
        <v>473</v>
      </c>
      <c r="F87" s="124">
        <v>944</v>
      </c>
      <c r="G87" s="125">
        <v>9</v>
      </c>
      <c r="H87" s="122" t="s">
        <v>474</v>
      </c>
      <c r="I87" s="126">
        <v>8516000</v>
      </c>
      <c r="J87" s="127">
        <v>0.1048</v>
      </c>
      <c r="K87" s="128">
        <f>+ROUND((I87*J87)+I87,-3)</f>
        <v>9408000</v>
      </c>
      <c r="L87" s="129">
        <v>1.4999999999999999E-2</v>
      </c>
      <c r="M87" s="130">
        <f>+(K87*L87)+K87</f>
        <v>9549120</v>
      </c>
      <c r="N87" s="129">
        <v>0.02</v>
      </c>
      <c r="O87" s="130">
        <f>+(K87*N87)+K87</f>
        <v>9596160</v>
      </c>
      <c r="P87" s="131">
        <v>330.31820992772111</v>
      </c>
      <c r="Q87" s="130">
        <v>3107633719</v>
      </c>
      <c r="R87" s="131">
        <v>316.62603741496599</v>
      </c>
      <c r="S87" s="130">
        <v>2978817760</v>
      </c>
      <c r="T87" s="130">
        <f t="shared" ref="T87:T88" si="63">Q87+S87</f>
        <v>6086451479</v>
      </c>
      <c r="U87" s="130">
        <f>+ROUND((I87*$U$11)+I87,-3)*P87</f>
        <v>3107633719</v>
      </c>
      <c r="V87" s="130">
        <f>Q87-U87</f>
        <v>0</v>
      </c>
      <c r="W87" s="130">
        <f>+ROUND((I87*$W$11)+I87,-3)*R87</f>
        <v>2978817760</v>
      </c>
      <c r="X87" s="130">
        <f>S87-W87</f>
        <v>0</v>
      </c>
      <c r="Y87" s="130">
        <f>V87+X87</f>
        <v>0</v>
      </c>
    </row>
    <row r="88" spans="2:25" x14ac:dyDescent="0.25">
      <c r="B88" s="121" t="s">
        <v>521</v>
      </c>
      <c r="C88" s="122" t="s">
        <v>27</v>
      </c>
      <c r="D88" s="123" t="s">
        <v>475</v>
      </c>
      <c r="E88" s="123" t="s">
        <v>476</v>
      </c>
      <c r="F88" s="124">
        <v>944</v>
      </c>
      <c r="G88" s="125">
        <v>9</v>
      </c>
      <c r="H88" s="122" t="s">
        <v>474</v>
      </c>
      <c r="I88" s="126">
        <v>8516000</v>
      </c>
      <c r="J88" s="127">
        <v>0.1148</v>
      </c>
      <c r="K88" s="128">
        <f>+ROUND((I88*J88)+I88,-3)</f>
        <v>9494000</v>
      </c>
      <c r="L88" s="129">
        <v>1.4999999999999999E-2</v>
      </c>
      <c r="M88" s="130">
        <f>+(K88*L88)+K88</f>
        <v>9636410</v>
      </c>
      <c r="N88" s="129">
        <v>0.02</v>
      </c>
      <c r="O88" s="130">
        <f>+(K88*N88)+K88</f>
        <v>9683880</v>
      </c>
      <c r="P88" s="131">
        <v>59.056456709500736</v>
      </c>
      <c r="Q88" s="130">
        <v>560682000</v>
      </c>
      <c r="R88" s="131">
        <v>54.501790604592372</v>
      </c>
      <c r="S88" s="130">
        <v>517440000</v>
      </c>
      <c r="T88" s="130">
        <f t="shared" si="63"/>
        <v>1078122000</v>
      </c>
      <c r="U88" s="130">
        <f>+ROUND((I88*$U$11)+I88,-3)*P88</f>
        <v>555603144.72298288</v>
      </c>
      <c r="V88" s="130">
        <f>Q88-U88</f>
        <v>5078855.2770171165</v>
      </c>
      <c r="W88" s="130">
        <f>+ROUND((I88*$W$11)+I88,-3)*R88</f>
        <v>512752846.00800502</v>
      </c>
      <c r="X88" s="130">
        <f>S88-W88</f>
        <v>4687153.991994977</v>
      </c>
      <c r="Y88" s="130">
        <f>V88+X88</f>
        <v>9766009.2690120935</v>
      </c>
    </row>
    <row r="89" spans="2:25" x14ac:dyDescent="0.25">
      <c r="B89" s="121"/>
      <c r="C89" s="132" t="s">
        <v>522</v>
      </c>
      <c r="D89" s="133"/>
      <c r="E89" s="133"/>
      <c r="F89" s="125"/>
      <c r="G89" s="134"/>
      <c r="H89" s="132"/>
      <c r="I89" s="126"/>
      <c r="J89" s="135"/>
      <c r="K89" s="128"/>
      <c r="L89" s="129"/>
      <c r="M89" s="130"/>
      <c r="N89" s="129"/>
      <c r="O89" s="130"/>
      <c r="P89" s="131"/>
      <c r="Q89" s="130"/>
      <c r="R89" s="131"/>
      <c r="S89" s="130"/>
      <c r="T89" s="130"/>
      <c r="U89" s="130"/>
      <c r="V89" s="130"/>
      <c r="W89" s="130"/>
      <c r="X89" s="130"/>
      <c r="Y89" s="130"/>
    </row>
    <row r="90" spans="2:25" x14ac:dyDescent="0.25">
      <c r="B90" s="121" t="s">
        <v>523</v>
      </c>
      <c r="C90" s="122" t="s">
        <v>50</v>
      </c>
      <c r="D90" s="123" t="s">
        <v>472</v>
      </c>
      <c r="E90" s="123" t="s">
        <v>473</v>
      </c>
      <c r="F90" s="124">
        <v>2842</v>
      </c>
      <c r="G90" s="125">
        <v>10</v>
      </c>
      <c r="H90" s="122" t="s">
        <v>474</v>
      </c>
      <c r="I90" s="126">
        <v>11207000</v>
      </c>
      <c r="J90" s="127">
        <v>0.1048</v>
      </c>
      <c r="K90" s="128">
        <f>+ROUND((I90*J90)+I90,-3)</f>
        <v>12381000</v>
      </c>
      <c r="L90" s="129">
        <v>1.4999999999999999E-2</v>
      </c>
      <c r="M90" s="130">
        <f>+(K90*L90)+K90</f>
        <v>12566715</v>
      </c>
      <c r="N90" s="129">
        <v>0.02</v>
      </c>
      <c r="O90" s="130">
        <f t="shared" ref="O90:O91" si="64">+(K90*N90)+K90</f>
        <v>12628620</v>
      </c>
      <c r="P90" s="131">
        <v>116.16911509571118</v>
      </c>
      <c r="Q90" s="130">
        <v>1438289814</v>
      </c>
      <c r="R90" s="131">
        <v>121.12382570067038</v>
      </c>
      <c r="S90" s="130">
        <v>1499634086</v>
      </c>
      <c r="T90" s="130">
        <f t="shared" ref="T90:T91" si="65">Q90+S90</f>
        <v>2937923900</v>
      </c>
      <c r="U90" s="130">
        <f>+ROUND((I90*$U$11)+I90,-3)*P90</f>
        <v>1438289814</v>
      </c>
      <c r="V90" s="130">
        <f>Q90-U90</f>
        <v>0</v>
      </c>
      <c r="W90" s="130">
        <f>+ROUND((I90*$W$11)+I90,-3)*R90</f>
        <v>1499634086</v>
      </c>
      <c r="X90" s="130">
        <f>S90-W90</f>
        <v>0</v>
      </c>
      <c r="Y90" s="130">
        <f>V90+X90</f>
        <v>0</v>
      </c>
    </row>
    <row r="91" spans="2:25" x14ac:dyDescent="0.25">
      <c r="B91" s="121" t="s">
        <v>523</v>
      </c>
      <c r="C91" s="122" t="s">
        <v>50</v>
      </c>
      <c r="D91" s="123" t="s">
        <v>475</v>
      </c>
      <c r="E91" s="123" t="s">
        <v>476</v>
      </c>
      <c r="F91" s="124">
        <v>2842</v>
      </c>
      <c r="G91" s="125">
        <v>10</v>
      </c>
      <c r="H91" s="122" t="s">
        <v>474</v>
      </c>
      <c r="I91" s="126">
        <v>11207000</v>
      </c>
      <c r="J91" s="127">
        <v>0.1148</v>
      </c>
      <c r="K91" s="128">
        <f>+ROUND((I91*J91)+I91,-3)</f>
        <v>12494000</v>
      </c>
      <c r="L91" s="129">
        <v>1.4999999999999999E-2</v>
      </c>
      <c r="M91" s="130">
        <f>+(K91*L91)+K91</f>
        <v>12681410</v>
      </c>
      <c r="N91" s="129">
        <v>0.02</v>
      </c>
      <c r="O91" s="130">
        <f t="shared" si="64"/>
        <v>12743880</v>
      </c>
      <c r="P91" s="131">
        <v>7.9276452697294699</v>
      </c>
      <c r="Q91" s="130">
        <v>99048000</v>
      </c>
      <c r="R91" s="131">
        <v>14.864334880742756</v>
      </c>
      <c r="S91" s="130">
        <v>185715000</v>
      </c>
      <c r="T91" s="130">
        <f t="shared" si="65"/>
        <v>284763000</v>
      </c>
      <c r="U91" s="130">
        <f>+ROUND((I91*$U$11)+I91,-3)*P91</f>
        <v>98152176.084520563</v>
      </c>
      <c r="V91" s="130">
        <f>Q91-U91</f>
        <v>895823.91547943652</v>
      </c>
      <c r="W91" s="130">
        <f>+ROUND((I91*$W$11)+I91,-3)*R91</f>
        <v>184035330.15847605</v>
      </c>
      <c r="X91" s="130">
        <f>S91-W91</f>
        <v>1679669.8415239453</v>
      </c>
      <c r="Y91" s="130">
        <f>V91+X91</f>
        <v>2575493.7570033818</v>
      </c>
    </row>
    <row r="92" spans="2:25" x14ac:dyDescent="0.25">
      <c r="B92" s="121"/>
      <c r="C92" s="132" t="s">
        <v>36</v>
      </c>
      <c r="D92" s="133"/>
      <c r="E92" s="133"/>
      <c r="F92" s="125"/>
      <c r="G92" s="134"/>
      <c r="H92" s="132"/>
      <c r="I92" s="126"/>
      <c r="J92" s="135"/>
      <c r="K92" s="128"/>
      <c r="L92" s="129"/>
      <c r="M92" s="130"/>
      <c r="N92" s="129"/>
      <c r="O92" s="130"/>
      <c r="P92" s="131"/>
      <c r="Q92" s="130"/>
      <c r="R92" s="131"/>
      <c r="S92" s="130"/>
      <c r="T92" s="130"/>
      <c r="U92" s="130"/>
      <c r="V92" s="130"/>
      <c r="W92" s="130"/>
      <c r="X92" s="130"/>
      <c r="Y92" s="130"/>
    </row>
    <row r="93" spans="2:25" ht="12" customHeight="1" x14ac:dyDescent="0.25">
      <c r="B93" s="121" t="s">
        <v>524</v>
      </c>
      <c r="C93" s="122" t="s">
        <v>36</v>
      </c>
      <c r="D93" s="123" t="s">
        <v>472</v>
      </c>
      <c r="E93" s="123" t="s">
        <v>473</v>
      </c>
      <c r="F93" s="124">
        <v>955</v>
      </c>
      <c r="G93" s="125">
        <v>9</v>
      </c>
      <c r="H93" s="122" t="s">
        <v>474</v>
      </c>
      <c r="I93" s="126">
        <v>7962000</v>
      </c>
      <c r="J93" s="127">
        <v>0.1048</v>
      </c>
      <c r="K93" s="128">
        <f>+ROUND((I93*J93)+I93,-3)</f>
        <v>8796000</v>
      </c>
      <c r="L93" s="129">
        <v>1.4999999999999999E-2</v>
      </c>
      <c r="M93" s="130">
        <f t="shared" ref="M93:M94" si="66">+(K93*L93)+K93</f>
        <v>8927940</v>
      </c>
      <c r="N93" s="129">
        <v>0.02</v>
      </c>
      <c r="O93" s="130">
        <f t="shared" ref="O93:O94" si="67">+(K93*N93)+K93</f>
        <v>8971920</v>
      </c>
      <c r="P93" s="131">
        <v>78.429319008640292</v>
      </c>
      <c r="Q93" s="130">
        <v>689864290</v>
      </c>
      <c r="R93" s="131">
        <v>79.537510004547528</v>
      </c>
      <c r="S93" s="130">
        <v>699611938</v>
      </c>
      <c r="T93" s="130">
        <f t="shared" ref="T93:T94" si="68">Q93+S93</f>
        <v>1389476228</v>
      </c>
      <c r="U93" s="130">
        <f>+ROUND((I93*$U$11)+I93,-3)*P93</f>
        <v>689864290</v>
      </c>
      <c r="V93" s="130">
        <f>Q93-U93</f>
        <v>0</v>
      </c>
      <c r="W93" s="130">
        <f>+ROUND((I93*$W$11)+I93,-3)*R93</f>
        <v>699611938</v>
      </c>
      <c r="X93" s="130">
        <f>S93-W93</f>
        <v>0</v>
      </c>
      <c r="Y93" s="130">
        <f>V93+X93</f>
        <v>0</v>
      </c>
    </row>
    <row r="94" spans="2:25" ht="12" customHeight="1" x14ac:dyDescent="0.25">
      <c r="B94" s="121" t="s">
        <v>524</v>
      </c>
      <c r="C94" s="122" t="s">
        <v>36</v>
      </c>
      <c r="D94" s="123" t="s">
        <v>475</v>
      </c>
      <c r="E94" s="123" t="s">
        <v>476</v>
      </c>
      <c r="F94" s="124">
        <v>955</v>
      </c>
      <c r="G94" s="125">
        <v>9</v>
      </c>
      <c r="H94" s="122" t="s">
        <v>474</v>
      </c>
      <c r="I94" s="126">
        <v>7962000</v>
      </c>
      <c r="J94" s="127">
        <v>0.1148</v>
      </c>
      <c r="K94" s="128">
        <f>+ROUND((I94*J94)+I94,-3)</f>
        <v>8876000</v>
      </c>
      <c r="L94" s="129">
        <v>1.4999999999999999E-2</v>
      </c>
      <c r="M94" s="130">
        <f t="shared" si="66"/>
        <v>9009140</v>
      </c>
      <c r="N94" s="129">
        <v>0.02</v>
      </c>
      <c r="O94" s="130">
        <f t="shared" si="67"/>
        <v>9053520</v>
      </c>
      <c r="P94" s="131">
        <v>9.9098693105002251</v>
      </c>
      <c r="Q94" s="130">
        <v>87960000</v>
      </c>
      <c r="R94" s="131">
        <v>7.9278954484001805</v>
      </c>
      <c r="S94" s="130">
        <v>70368000</v>
      </c>
      <c r="T94" s="130">
        <f t="shared" si="68"/>
        <v>158328000</v>
      </c>
      <c r="U94" s="130">
        <f>+ROUND((I94*$U$11)+I94,-3)*P94</f>
        <v>87167210.455159977</v>
      </c>
      <c r="V94" s="130">
        <f>Q94-U94</f>
        <v>792789.54484002292</v>
      </c>
      <c r="W94" s="130">
        <f>+ROUND((I94*$W$11)+I94,-3)*R94</f>
        <v>69733768.364127994</v>
      </c>
      <c r="X94" s="130">
        <f>S94-W94</f>
        <v>634231.63587200642</v>
      </c>
      <c r="Y94" s="130">
        <f>V94+X94</f>
        <v>1427021.1807120293</v>
      </c>
    </row>
    <row r="95" spans="2:25" x14ac:dyDescent="0.25">
      <c r="B95" s="121"/>
      <c r="C95" s="132" t="s">
        <v>525</v>
      </c>
      <c r="D95" s="133"/>
      <c r="E95" s="133"/>
      <c r="F95" s="125"/>
      <c r="G95" s="134"/>
      <c r="H95" s="132"/>
      <c r="I95" s="126"/>
      <c r="J95" s="135"/>
      <c r="K95" s="128"/>
      <c r="L95" s="129"/>
      <c r="M95" s="130"/>
      <c r="N95" s="129"/>
      <c r="O95" s="130"/>
      <c r="P95" s="131"/>
      <c r="Q95" s="130"/>
      <c r="R95" s="131"/>
      <c r="S95" s="130"/>
      <c r="T95" s="130"/>
      <c r="U95" s="130"/>
      <c r="V95" s="130"/>
      <c r="W95" s="130"/>
      <c r="X95" s="130"/>
      <c r="Y95" s="130"/>
    </row>
    <row r="96" spans="2:25" x14ac:dyDescent="0.25">
      <c r="B96" s="121" t="s">
        <v>526</v>
      </c>
      <c r="C96" s="122" t="s">
        <v>37</v>
      </c>
      <c r="D96" s="123" t="s">
        <v>472</v>
      </c>
      <c r="E96" s="123" t="s">
        <v>473</v>
      </c>
      <c r="F96" s="125">
        <v>108889</v>
      </c>
      <c r="G96" s="125">
        <v>8</v>
      </c>
      <c r="H96" s="122" t="s">
        <v>474</v>
      </c>
      <c r="I96" s="126">
        <v>15223000</v>
      </c>
      <c r="J96" s="127">
        <v>0.1048</v>
      </c>
      <c r="K96" s="128">
        <f t="shared" ref="K96:K111" si="69">+ROUND((I96*J96)+I96,-3)</f>
        <v>16818000</v>
      </c>
      <c r="L96" s="129">
        <v>1.4999999999999999E-2</v>
      </c>
      <c r="M96" s="130">
        <f t="shared" ref="M96:M111" si="70">+(K96*L96)+K96</f>
        <v>17070270</v>
      </c>
      <c r="N96" s="129">
        <v>0.02</v>
      </c>
      <c r="O96" s="130">
        <f t="shared" ref="O96:O111" si="71">+(K96*N96)+K96</f>
        <v>17154360</v>
      </c>
      <c r="P96" s="131">
        <v>113.7520811035795</v>
      </c>
      <c r="Q96" s="130">
        <v>1913082500</v>
      </c>
      <c r="R96" s="131">
        <v>131.75208110357948</v>
      </c>
      <c r="S96" s="130">
        <v>2215806500</v>
      </c>
      <c r="T96" s="130">
        <f t="shared" ref="T96:T111" si="72">Q96+S96</f>
        <v>4128889000</v>
      </c>
      <c r="U96" s="130">
        <f t="shared" ref="U96:U111" si="73">+ROUND((I96*$U$11)+I96,-3)*P96</f>
        <v>1913082500</v>
      </c>
      <c r="V96" s="130">
        <f t="shared" ref="V96:V111" si="74">Q96-U96</f>
        <v>0</v>
      </c>
      <c r="W96" s="130">
        <f t="shared" ref="W96:W111" si="75">+ROUND((I96*$W$11)+I96,-3)*R96</f>
        <v>2215806500</v>
      </c>
      <c r="X96" s="130">
        <f t="shared" ref="X96:X111" si="76">S96-W96</f>
        <v>0</v>
      </c>
      <c r="Y96" s="130">
        <f t="shared" ref="Y96:Y111" si="77">V96+X96</f>
        <v>0</v>
      </c>
    </row>
    <row r="97" spans="2:25" x14ac:dyDescent="0.25">
      <c r="B97" s="121" t="s">
        <v>526</v>
      </c>
      <c r="C97" s="122" t="s">
        <v>37</v>
      </c>
      <c r="D97" s="123" t="s">
        <v>475</v>
      </c>
      <c r="E97" s="123" t="s">
        <v>476</v>
      </c>
      <c r="F97" s="125">
        <v>108889</v>
      </c>
      <c r="G97" s="125">
        <v>8</v>
      </c>
      <c r="H97" s="122" t="s">
        <v>474</v>
      </c>
      <c r="I97" s="126">
        <v>15223000</v>
      </c>
      <c r="J97" s="127">
        <v>0.1148</v>
      </c>
      <c r="K97" s="128">
        <f t="shared" si="69"/>
        <v>16971000</v>
      </c>
      <c r="L97" s="129">
        <v>1.4999999999999999E-2</v>
      </c>
      <c r="M97" s="130">
        <f t="shared" si="70"/>
        <v>17225565</v>
      </c>
      <c r="N97" s="129">
        <v>0.02</v>
      </c>
      <c r="O97" s="130">
        <f t="shared" si="71"/>
        <v>17310420</v>
      </c>
      <c r="P97" s="131">
        <v>25.228557539331803</v>
      </c>
      <c r="Q97" s="130">
        <v>428153850</v>
      </c>
      <c r="R97" s="131">
        <v>20.810677037298923</v>
      </c>
      <c r="S97" s="130">
        <v>353178000</v>
      </c>
      <c r="T97" s="130">
        <f t="shared" si="72"/>
        <v>781331850</v>
      </c>
      <c r="U97" s="130">
        <f t="shared" si="73"/>
        <v>424293880.69648224</v>
      </c>
      <c r="V97" s="130">
        <f t="shared" si="74"/>
        <v>3859969.3035177588</v>
      </c>
      <c r="W97" s="130">
        <f t="shared" si="75"/>
        <v>349993966.4132933</v>
      </c>
      <c r="X97" s="130">
        <f t="shared" si="76"/>
        <v>3184033.5867066979</v>
      </c>
      <c r="Y97" s="130">
        <f t="shared" si="77"/>
        <v>7044002.8902244568</v>
      </c>
    </row>
    <row r="98" spans="2:25" ht="12" customHeight="1" x14ac:dyDescent="0.25">
      <c r="B98" s="121" t="s">
        <v>527</v>
      </c>
      <c r="C98" s="122" t="s">
        <v>41</v>
      </c>
      <c r="D98" s="123" t="s">
        <v>472</v>
      </c>
      <c r="E98" s="123" t="s">
        <v>473</v>
      </c>
      <c r="F98" s="124">
        <v>959</v>
      </c>
      <c r="G98" s="125">
        <v>10</v>
      </c>
      <c r="H98" s="122" t="s">
        <v>474</v>
      </c>
      <c r="I98" s="126">
        <v>15223000</v>
      </c>
      <c r="J98" s="127">
        <v>0.1048</v>
      </c>
      <c r="K98" s="128">
        <f t="shared" si="69"/>
        <v>16818000</v>
      </c>
      <c r="L98" s="129">
        <v>1.4999999999999999E-2</v>
      </c>
      <c r="M98" s="130">
        <f t="shared" si="70"/>
        <v>17070270</v>
      </c>
      <c r="N98" s="129">
        <v>0.02</v>
      </c>
      <c r="O98" s="130">
        <f t="shared" si="71"/>
        <v>17154360</v>
      </c>
      <c r="P98" s="131">
        <v>325.26370578546795</v>
      </c>
      <c r="Q98" s="130">
        <v>5470285003.8999996</v>
      </c>
      <c r="R98" s="131">
        <v>320.49619478534902</v>
      </c>
      <c r="S98" s="130">
        <v>5390105003.8999996</v>
      </c>
      <c r="T98" s="130">
        <f t="shared" si="72"/>
        <v>10860390007.799999</v>
      </c>
      <c r="U98" s="130">
        <f t="shared" si="73"/>
        <v>5470285003.8999996</v>
      </c>
      <c r="V98" s="130">
        <f t="shared" si="74"/>
        <v>0</v>
      </c>
      <c r="W98" s="130">
        <f t="shared" si="75"/>
        <v>5390105003.8999996</v>
      </c>
      <c r="X98" s="130">
        <f t="shared" si="76"/>
        <v>0</v>
      </c>
      <c r="Y98" s="130">
        <f t="shared" si="77"/>
        <v>0</v>
      </c>
    </row>
    <row r="99" spans="2:25" ht="12" customHeight="1" x14ac:dyDescent="0.25">
      <c r="B99" s="121" t="s">
        <v>527</v>
      </c>
      <c r="C99" s="122" t="s">
        <v>41</v>
      </c>
      <c r="D99" s="123" t="s">
        <v>475</v>
      </c>
      <c r="E99" s="123" t="s">
        <v>476</v>
      </c>
      <c r="F99" s="124">
        <v>959</v>
      </c>
      <c r="G99" s="125">
        <v>10</v>
      </c>
      <c r="H99" s="122" t="s">
        <v>474</v>
      </c>
      <c r="I99" s="126">
        <v>15223000</v>
      </c>
      <c r="J99" s="127">
        <v>0.1148</v>
      </c>
      <c r="K99" s="128">
        <f t="shared" si="69"/>
        <v>16971000</v>
      </c>
      <c r="L99" s="129">
        <v>1.4999999999999999E-2</v>
      </c>
      <c r="M99" s="130">
        <f t="shared" si="70"/>
        <v>17225565</v>
      </c>
      <c r="N99" s="129">
        <v>0.02</v>
      </c>
      <c r="O99" s="130">
        <f t="shared" si="71"/>
        <v>17310420</v>
      </c>
      <c r="P99" s="131">
        <v>52.838208119733665</v>
      </c>
      <c r="Q99" s="130">
        <v>896717230</v>
      </c>
      <c r="R99" s="131">
        <v>34.684461728831536</v>
      </c>
      <c r="S99" s="130">
        <v>588630000</v>
      </c>
      <c r="T99" s="130">
        <f t="shared" si="72"/>
        <v>1485347230</v>
      </c>
      <c r="U99" s="130">
        <f t="shared" si="73"/>
        <v>888632984.15768075</v>
      </c>
      <c r="V99" s="130">
        <f t="shared" si="74"/>
        <v>8084245.8423192501</v>
      </c>
      <c r="W99" s="130">
        <f t="shared" si="75"/>
        <v>583323277.35548878</v>
      </c>
      <c r="X99" s="130">
        <f t="shared" si="76"/>
        <v>5306722.6445112228</v>
      </c>
      <c r="Y99" s="130">
        <f t="shared" si="77"/>
        <v>13390968.486830473</v>
      </c>
    </row>
    <row r="100" spans="2:25" ht="12" customHeight="1" x14ac:dyDescent="0.25">
      <c r="B100" s="121" t="s">
        <v>528</v>
      </c>
      <c r="C100" s="122" t="s">
        <v>42</v>
      </c>
      <c r="D100" s="123" t="s">
        <v>472</v>
      </c>
      <c r="E100" s="123" t="s">
        <v>473</v>
      </c>
      <c r="F100" s="124">
        <v>960</v>
      </c>
      <c r="G100" s="125">
        <v>10</v>
      </c>
      <c r="H100" s="122" t="s">
        <v>474</v>
      </c>
      <c r="I100" s="126">
        <v>15223000</v>
      </c>
      <c r="J100" s="127">
        <v>0.1048</v>
      </c>
      <c r="K100" s="128">
        <f t="shared" si="69"/>
        <v>16818000</v>
      </c>
      <c r="L100" s="129">
        <v>1.4999999999999999E-2</v>
      </c>
      <c r="M100" s="130">
        <f t="shared" si="70"/>
        <v>17070270</v>
      </c>
      <c r="N100" s="129">
        <v>0.02</v>
      </c>
      <c r="O100" s="130">
        <f t="shared" si="71"/>
        <v>17154360</v>
      </c>
      <c r="P100" s="131">
        <v>141.39969080746818</v>
      </c>
      <c r="Q100" s="130">
        <v>2378060000</v>
      </c>
      <c r="R100" s="131">
        <v>129.94030205731954</v>
      </c>
      <c r="S100" s="130">
        <v>2185336000</v>
      </c>
      <c r="T100" s="130">
        <f t="shared" si="72"/>
        <v>4563396000</v>
      </c>
      <c r="U100" s="130">
        <f t="shared" si="73"/>
        <v>2378060000</v>
      </c>
      <c r="V100" s="130">
        <f t="shared" si="74"/>
        <v>0</v>
      </c>
      <c r="W100" s="130">
        <f t="shared" si="75"/>
        <v>2185336000</v>
      </c>
      <c r="X100" s="130">
        <f t="shared" si="76"/>
        <v>0</v>
      </c>
      <c r="Y100" s="130">
        <f t="shared" si="77"/>
        <v>0</v>
      </c>
    </row>
    <row r="101" spans="2:25" ht="12" customHeight="1" x14ac:dyDescent="0.25">
      <c r="B101" s="121" t="s">
        <v>528</v>
      </c>
      <c r="C101" s="122" t="s">
        <v>42</v>
      </c>
      <c r="D101" s="123" t="s">
        <v>475</v>
      </c>
      <c r="E101" s="123" t="s">
        <v>476</v>
      </c>
      <c r="F101" s="124">
        <v>960</v>
      </c>
      <c r="G101" s="125">
        <v>10</v>
      </c>
      <c r="H101" s="122" t="s">
        <v>474</v>
      </c>
      <c r="I101" s="126">
        <v>15223000</v>
      </c>
      <c r="J101" s="127">
        <v>0.1148</v>
      </c>
      <c r="K101" s="128">
        <f t="shared" si="69"/>
        <v>16971000</v>
      </c>
      <c r="L101" s="129">
        <v>1.4999999999999999E-2</v>
      </c>
      <c r="M101" s="130">
        <f t="shared" si="70"/>
        <v>17225565</v>
      </c>
      <c r="N101" s="129">
        <v>0.02</v>
      </c>
      <c r="O101" s="130">
        <f t="shared" si="71"/>
        <v>17310420</v>
      </c>
      <c r="P101" s="131">
        <v>19.203797654822932</v>
      </c>
      <c r="Q101" s="130">
        <v>325907650</v>
      </c>
      <c r="R101" s="131">
        <v>23.783630899770195</v>
      </c>
      <c r="S101" s="130">
        <v>403632000</v>
      </c>
      <c r="T101" s="130">
        <f t="shared" si="72"/>
        <v>729539650</v>
      </c>
      <c r="U101" s="130">
        <f t="shared" si="73"/>
        <v>322969468.95881206</v>
      </c>
      <c r="V101" s="130">
        <f t="shared" si="74"/>
        <v>2938181.041187942</v>
      </c>
      <c r="W101" s="130">
        <f t="shared" si="75"/>
        <v>399993104.47233516</v>
      </c>
      <c r="X101" s="130">
        <f t="shared" si="76"/>
        <v>3638895.5276648402</v>
      </c>
      <c r="Y101" s="130">
        <f t="shared" si="77"/>
        <v>6577076.5688527822</v>
      </c>
    </row>
    <row r="102" spans="2:25" ht="12" customHeight="1" x14ac:dyDescent="0.25">
      <c r="B102" s="121" t="s">
        <v>529</v>
      </c>
      <c r="C102" s="122" t="s">
        <v>43</v>
      </c>
      <c r="D102" s="123" t="s">
        <v>472</v>
      </c>
      <c r="E102" s="123" t="s">
        <v>473</v>
      </c>
      <c r="F102" s="124">
        <v>961</v>
      </c>
      <c r="G102" s="125">
        <v>8</v>
      </c>
      <c r="H102" s="122" t="s">
        <v>474</v>
      </c>
      <c r="I102" s="126">
        <v>15223000</v>
      </c>
      <c r="J102" s="127">
        <v>0.1048</v>
      </c>
      <c r="K102" s="128">
        <f t="shared" si="69"/>
        <v>16818000</v>
      </c>
      <c r="L102" s="129">
        <v>1.4999999999999999E-2</v>
      </c>
      <c r="M102" s="130">
        <f t="shared" si="70"/>
        <v>17070270</v>
      </c>
      <c r="N102" s="129">
        <v>0.02</v>
      </c>
      <c r="O102" s="130">
        <f t="shared" si="71"/>
        <v>17154360</v>
      </c>
      <c r="P102" s="131">
        <v>540.87417677488406</v>
      </c>
      <c r="Q102" s="130">
        <v>9096421905</v>
      </c>
      <c r="R102" s="131">
        <v>453.84347235105247</v>
      </c>
      <c r="S102" s="130">
        <v>7632739518</v>
      </c>
      <c r="T102" s="130">
        <f t="shared" si="72"/>
        <v>16729161423</v>
      </c>
      <c r="U102" s="130">
        <f t="shared" si="73"/>
        <v>9096421905</v>
      </c>
      <c r="V102" s="130">
        <f t="shared" si="74"/>
        <v>0</v>
      </c>
      <c r="W102" s="130">
        <f t="shared" si="75"/>
        <v>7632739518</v>
      </c>
      <c r="X102" s="130">
        <f t="shared" si="76"/>
        <v>0</v>
      </c>
      <c r="Y102" s="130">
        <f t="shared" si="77"/>
        <v>0</v>
      </c>
    </row>
    <row r="103" spans="2:25" ht="12" customHeight="1" x14ac:dyDescent="0.25">
      <c r="B103" s="121" t="s">
        <v>529</v>
      </c>
      <c r="C103" s="122" t="s">
        <v>43</v>
      </c>
      <c r="D103" s="123" t="s">
        <v>475</v>
      </c>
      <c r="E103" s="123" t="s">
        <v>476</v>
      </c>
      <c r="F103" s="124">
        <v>961</v>
      </c>
      <c r="G103" s="125">
        <v>8</v>
      </c>
      <c r="H103" s="122" t="s">
        <v>474</v>
      </c>
      <c r="I103" s="126">
        <v>15223000</v>
      </c>
      <c r="J103" s="127">
        <v>0.1148</v>
      </c>
      <c r="K103" s="128">
        <f t="shared" si="69"/>
        <v>16971000</v>
      </c>
      <c r="L103" s="129">
        <v>1.4999999999999999E-2</v>
      </c>
      <c r="M103" s="130">
        <f t="shared" si="70"/>
        <v>17225565</v>
      </c>
      <c r="N103" s="129">
        <v>0.02</v>
      </c>
      <c r="O103" s="130">
        <f t="shared" si="71"/>
        <v>17310420</v>
      </c>
      <c r="P103" s="131">
        <v>77.866439809086089</v>
      </c>
      <c r="Q103" s="130">
        <v>1321471350</v>
      </c>
      <c r="R103" s="131">
        <v>49.549231041187909</v>
      </c>
      <c r="S103" s="130">
        <v>840900000</v>
      </c>
      <c r="T103" s="130">
        <f t="shared" si="72"/>
        <v>2162371350</v>
      </c>
      <c r="U103" s="130">
        <f t="shared" si="73"/>
        <v>1309557784.7092099</v>
      </c>
      <c r="V103" s="130">
        <f t="shared" si="74"/>
        <v>11913565.290790081</v>
      </c>
      <c r="W103" s="130">
        <f t="shared" si="75"/>
        <v>833318967.6506983</v>
      </c>
      <c r="X103" s="130">
        <f t="shared" si="76"/>
        <v>7581032.3493016958</v>
      </c>
      <c r="Y103" s="130">
        <f t="shared" si="77"/>
        <v>19494597.640091777</v>
      </c>
    </row>
    <row r="104" spans="2:25" ht="12" customHeight="1" x14ac:dyDescent="0.25">
      <c r="B104" s="121" t="s">
        <v>530</v>
      </c>
      <c r="C104" s="122" t="s">
        <v>38</v>
      </c>
      <c r="D104" s="123" t="s">
        <v>472</v>
      </c>
      <c r="E104" s="123" t="s">
        <v>473</v>
      </c>
      <c r="F104" s="124">
        <v>108952</v>
      </c>
      <c r="G104" s="125">
        <v>8</v>
      </c>
      <c r="H104" s="122" t="s">
        <v>474</v>
      </c>
      <c r="I104" s="126">
        <v>15223000</v>
      </c>
      <c r="J104" s="127">
        <v>0.1048</v>
      </c>
      <c r="K104" s="128">
        <f t="shared" si="69"/>
        <v>16818000</v>
      </c>
      <c r="L104" s="129">
        <v>1.4999999999999999E-2</v>
      </c>
      <c r="M104" s="130">
        <f t="shared" si="70"/>
        <v>17070270</v>
      </c>
      <c r="N104" s="129">
        <v>0.02</v>
      </c>
      <c r="O104" s="130">
        <f t="shared" si="71"/>
        <v>17154360</v>
      </c>
      <c r="P104" s="131">
        <v>115.00805684385777</v>
      </c>
      <c r="Q104" s="130">
        <v>1934205500</v>
      </c>
      <c r="R104" s="131">
        <v>135.00805684385776</v>
      </c>
      <c r="S104" s="130">
        <v>2270565500</v>
      </c>
      <c r="T104" s="130">
        <f t="shared" si="72"/>
        <v>4204771000</v>
      </c>
      <c r="U104" s="130">
        <f t="shared" si="73"/>
        <v>1934205500</v>
      </c>
      <c r="V104" s="130">
        <f t="shared" si="74"/>
        <v>0</v>
      </c>
      <c r="W104" s="130">
        <f t="shared" si="75"/>
        <v>2270565500</v>
      </c>
      <c r="X104" s="130">
        <f t="shared" si="76"/>
        <v>0</v>
      </c>
      <c r="Y104" s="130">
        <f t="shared" si="77"/>
        <v>0</v>
      </c>
    </row>
    <row r="105" spans="2:25" ht="12" customHeight="1" x14ac:dyDescent="0.25">
      <c r="B105" s="121" t="s">
        <v>530</v>
      </c>
      <c r="C105" s="122" t="s">
        <v>38</v>
      </c>
      <c r="D105" s="123" t="s">
        <v>475</v>
      </c>
      <c r="E105" s="123" t="s">
        <v>476</v>
      </c>
      <c r="F105" s="124">
        <v>108952</v>
      </c>
      <c r="G105" s="125">
        <v>8</v>
      </c>
      <c r="H105" s="122" t="s">
        <v>474</v>
      </c>
      <c r="I105" s="126">
        <v>15223000</v>
      </c>
      <c r="J105" s="127">
        <v>0.1148</v>
      </c>
      <c r="K105" s="128">
        <f t="shared" si="69"/>
        <v>16971000</v>
      </c>
      <c r="L105" s="129">
        <v>1.4999999999999999E-2</v>
      </c>
      <c r="M105" s="130">
        <f t="shared" si="70"/>
        <v>17225565</v>
      </c>
      <c r="N105" s="129">
        <v>0.02</v>
      </c>
      <c r="O105" s="130">
        <f t="shared" si="71"/>
        <v>17310420</v>
      </c>
      <c r="P105" s="131">
        <v>23.672559071357021</v>
      </c>
      <c r="Q105" s="130">
        <v>401747000</v>
      </c>
      <c r="R105" s="131">
        <v>24.774615520593954</v>
      </c>
      <c r="S105" s="130">
        <v>420450000</v>
      </c>
      <c r="T105" s="130">
        <f t="shared" si="72"/>
        <v>822197000</v>
      </c>
      <c r="U105" s="130">
        <f t="shared" si="73"/>
        <v>398125098.46208239</v>
      </c>
      <c r="V105" s="130">
        <f t="shared" si="74"/>
        <v>3621901.537917614</v>
      </c>
      <c r="W105" s="130">
        <f t="shared" si="75"/>
        <v>416659483.82534915</v>
      </c>
      <c r="X105" s="130">
        <f t="shared" si="76"/>
        <v>3790516.1746508479</v>
      </c>
      <c r="Y105" s="130">
        <f t="shared" si="77"/>
        <v>7412417.7125684619</v>
      </c>
    </row>
    <row r="106" spans="2:25" ht="12" customHeight="1" x14ac:dyDescent="0.25">
      <c r="B106" s="121" t="s">
        <v>531</v>
      </c>
      <c r="C106" s="122" t="s">
        <v>39</v>
      </c>
      <c r="D106" s="123" t="s">
        <v>472</v>
      </c>
      <c r="E106" s="123" t="s">
        <v>473</v>
      </c>
      <c r="F106" s="124">
        <v>109228</v>
      </c>
      <c r="G106" s="125">
        <v>8</v>
      </c>
      <c r="H106" s="122" t="s">
        <v>474</v>
      </c>
      <c r="I106" s="126">
        <v>15223000</v>
      </c>
      <c r="J106" s="127">
        <v>0.1048</v>
      </c>
      <c r="K106" s="128">
        <f t="shared" si="69"/>
        <v>16818000</v>
      </c>
      <c r="L106" s="129">
        <v>1.4999999999999999E-2</v>
      </c>
      <c r="M106" s="130">
        <f t="shared" si="70"/>
        <v>17070270</v>
      </c>
      <c r="N106" s="129">
        <v>0.02</v>
      </c>
      <c r="O106" s="130">
        <f t="shared" si="71"/>
        <v>17154360</v>
      </c>
      <c r="P106" s="131">
        <v>207.40516113687715</v>
      </c>
      <c r="Q106" s="130">
        <v>3488140000</v>
      </c>
      <c r="R106" s="131">
        <v>260.6213580687359</v>
      </c>
      <c r="S106" s="130">
        <v>4383130000</v>
      </c>
      <c r="T106" s="130">
        <f t="shared" si="72"/>
        <v>7871270000</v>
      </c>
      <c r="U106" s="130">
        <f t="shared" si="73"/>
        <v>3488140000</v>
      </c>
      <c r="V106" s="130">
        <f t="shared" si="74"/>
        <v>0</v>
      </c>
      <c r="W106" s="130">
        <f t="shared" si="75"/>
        <v>4383130000</v>
      </c>
      <c r="X106" s="130">
        <f t="shared" si="76"/>
        <v>0</v>
      </c>
      <c r="Y106" s="130">
        <f t="shared" si="77"/>
        <v>0</v>
      </c>
    </row>
    <row r="107" spans="2:25" ht="12" customHeight="1" x14ac:dyDescent="0.25">
      <c r="B107" s="121" t="s">
        <v>531</v>
      </c>
      <c r="C107" s="122" t="s">
        <v>39</v>
      </c>
      <c r="D107" s="123" t="s">
        <v>475</v>
      </c>
      <c r="E107" s="123" t="s">
        <v>476</v>
      </c>
      <c r="F107" s="124">
        <v>109228</v>
      </c>
      <c r="G107" s="125">
        <v>8</v>
      </c>
      <c r="H107" s="122" t="s">
        <v>474</v>
      </c>
      <c r="I107" s="126">
        <v>15223000</v>
      </c>
      <c r="J107" s="127">
        <v>0.1148</v>
      </c>
      <c r="K107" s="128">
        <f t="shared" si="69"/>
        <v>16971000</v>
      </c>
      <c r="L107" s="129">
        <v>1.4999999999999999E-2</v>
      </c>
      <c r="M107" s="130">
        <f t="shared" si="70"/>
        <v>17225565</v>
      </c>
      <c r="N107" s="129">
        <v>0.02</v>
      </c>
      <c r="O107" s="130">
        <f t="shared" si="71"/>
        <v>17310420</v>
      </c>
      <c r="P107" s="131">
        <v>62.905050969300575</v>
      </c>
      <c r="Q107" s="130">
        <v>1067561620</v>
      </c>
      <c r="R107" s="131">
        <v>39.639384832950327</v>
      </c>
      <c r="S107" s="130">
        <v>672720000</v>
      </c>
      <c r="T107" s="130">
        <f t="shared" si="72"/>
        <v>1740281620</v>
      </c>
      <c r="U107" s="130">
        <f t="shared" si="73"/>
        <v>1057937147.2016971</v>
      </c>
      <c r="V107" s="130">
        <f t="shared" si="74"/>
        <v>9624472.7983028889</v>
      </c>
      <c r="W107" s="130">
        <f t="shared" si="75"/>
        <v>666655174.12055862</v>
      </c>
      <c r="X107" s="130">
        <f t="shared" si="76"/>
        <v>6064825.8794413805</v>
      </c>
      <c r="Y107" s="130">
        <f t="shared" si="77"/>
        <v>15689298.677744269</v>
      </c>
    </row>
    <row r="108" spans="2:25" ht="12" customHeight="1" x14ac:dyDescent="0.25">
      <c r="B108" s="121" t="s">
        <v>532</v>
      </c>
      <c r="C108" s="122" t="s">
        <v>40</v>
      </c>
      <c r="D108" s="123" t="s">
        <v>472</v>
      </c>
      <c r="E108" s="123" t="s">
        <v>473</v>
      </c>
      <c r="F108" s="124">
        <v>108910</v>
      </c>
      <c r="G108" s="125">
        <v>8</v>
      </c>
      <c r="H108" s="122" t="s">
        <v>474</v>
      </c>
      <c r="I108" s="126">
        <v>15223000</v>
      </c>
      <c r="J108" s="127">
        <v>0.1048</v>
      </c>
      <c r="K108" s="128">
        <f t="shared" si="69"/>
        <v>16818000</v>
      </c>
      <c r="L108" s="129">
        <v>1.4999999999999999E-2</v>
      </c>
      <c r="M108" s="130">
        <f t="shared" si="70"/>
        <v>17070270</v>
      </c>
      <c r="N108" s="129">
        <v>0.02</v>
      </c>
      <c r="O108" s="130">
        <f t="shared" si="71"/>
        <v>17154360</v>
      </c>
      <c r="P108" s="131">
        <v>28.70269948864312</v>
      </c>
      <c r="Q108" s="130">
        <v>482722000</v>
      </c>
      <c r="R108" s="131">
        <v>37.20269948864312</v>
      </c>
      <c r="S108" s="130">
        <v>625675000</v>
      </c>
      <c r="T108" s="130">
        <f t="shared" si="72"/>
        <v>1108397000</v>
      </c>
      <c r="U108" s="130">
        <f t="shared" si="73"/>
        <v>482722000</v>
      </c>
      <c r="V108" s="130">
        <f t="shared" si="74"/>
        <v>0</v>
      </c>
      <c r="W108" s="130">
        <f t="shared" si="75"/>
        <v>625675000</v>
      </c>
      <c r="X108" s="130">
        <f t="shared" si="76"/>
        <v>0</v>
      </c>
      <c r="Y108" s="130">
        <f t="shared" si="77"/>
        <v>0</v>
      </c>
    </row>
    <row r="109" spans="2:25" ht="12" customHeight="1" x14ac:dyDescent="0.25">
      <c r="B109" s="121" t="s">
        <v>532</v>
      </c>
      <c r="C109" s="122" t="s">
        <v>40</v>
      </c>
      <c r="D109" s="123" t="s">
        <v>475</v>
      </c>
      <c r="E109" s="123" t="s">
        <v>476</v>
      </c>
      <c r="F109" s="124">
        <v>108910</v>
      </c>
      <c r="G109" s="125">
        <v>8</v>
      </c>
      <c r="H109" s="122" t="s">
        <v>474</v>
      </c>
      <c r="I109" s="126">
        <v>15223000</v>
      </c>
      <c r="J109" s="127">
        <v>0.1148</v>
      </c>
      <c r="K109" s="128">
        <f t="shared" si="69"/>
        <v>16971000</v>
      </c>
      <c r="L109" s="129">
        <v>1.4999999999999999E-2</v>
      </c>
      <c r="M109" s="130">
        <f t="shared" si="70"/>
        <v>17225565</v>
      </c>
      <c r="N109" s="129">
        <v>0.02</v>
      </c>
      <c r="O109" s="130">
        <f t="shared" si="71"/>
        <v>17310420</v>
      </c>
      <c r="P109" s="131">
        <v>9.2276736786282481</v>
      </c>
      <c r="Q109" s="130">
        <v>156602850</v>
      </c>
      <c r="R109" s="131">
        <v>6.9368923457663074</v>
      </c>
      <c r="S109" s="130">
        <v>117726000</v>
      </c>
      <c r="T109" s="130">
        <f t="shared" si="72"/>
        <v>274328850</v>
      </c>
      <c r="U109" s="130">
        <f t="shared" si="73"/>
        <v>155191015.92716989</v>
      </c>
      <c r="V109" s="130">
        <f t="shared" si="74"/>
        <v>1411834.0728301108</v>
      </c>
      <c r="W109" s="130">
        <f t="shared" si="75"/>
        <v>116664655.47109775</v>
      </c>
      <c r="X109" s="130">
        <f t="shared" si="76"/>
        <v>1061344.5289022475</v>
      </c>
      <c r="Y109" s="130">
        <f t="shared" si="77"/>
        <v>2473178.6017323583</v>
      </c>
    </row>
    <row r="110" spans="2:25" ht="12" customHeight="1" x14ac:dyDescent="0.25">
      <c r="B110" s="121" t="s">
        <v>533</v>
      </c>
      <c r="C110" s="122" t="s">
        <v>44</v>
      </c>
      <c r="D110" s="123" t="s">
        <v>472</v>
      </c>
      <c r="E110" s="123" t="s">
        <v>473</v>
      </c>
      <c r="F110" s="124">
        <v>3079</v>
      </c>
      <c r="G110" s="125">
        <v>10</v>
      </c>
      <c r="H110" s="122" t="s">
        <v>474</v>
      </c>
      <c r="I110" s="126">
        <v>15223000</v>
      </c>
      <c r="J110" s="127">
        <v>0.1048</v>
      </c>
      <c r="K110" s="128">
        <f t="shared" si="69"/>
        <v>16818000</v>
      </c>
      <c r="L110" s="129">
        <v>1.4999999999999999E-2</v>
      </c>
      <c r="M110" s="130">
        <f t="shared" si="70"/>
        <v>17070270</v>
      </c>
      <c r="N110" s="129">
        <v>0.02</v>
      </c>
      <c r="O110" s="130">
        <f t="shared" si="71"/>
        <v>17154360</v>
      </c>
      <c r="P110" s="131">
        <v>574.75585682007375</v>
      </c>
      <c r="Q110" s="130">
        <v>9666244000</v>
      </c>
      <c r="R110" s="131">
        <v>604.72886193364252</v>
      </c>
      <c r="S110" s="130">
        <v>10170330000</v>
      </c>
      <c r="T110" s="130">
        <f t="shared" si="72"/>
        <v>19836574000</v>
      </c>
      <c r="U110" s="130">
        <f t="shared" si="73"/>
        <v>9666244000</v>
      </c>
      <c r="V110" s="130">
        <f t="shared" si="74"/>
        <v>0</v>
      </c>
      <c r="W110" s="130">
        <f t="shared" si="75"/>
        <v>10170330000</v>
      </c>
      <c r="X110" s="130">
        <f t="shared" si="76"/>
        <v>0</v>
      </c>
      <c r="Y110" s="130">
        <f t="shared" si="77"/>
        <v>0</v>
      </c>
    </row>
    <row r="111" spans="2:25" ht="12" customHeight="1" x14ac:dyDescent="0.25">
      <c r="B111" s="121" t="s">
        <v>533</v>
      </c>
      <c r="C111" s="122" t="s">
        <v>44</v>
      </c>
      <c r="D111" s="123" t="s">
        <v>475</v>
      </c>
      <c r="E111" s="123" t="s">
        <v>476</v>
      </c>
      <c r="F111" s="124">
        <v>3079</v>
      </c>
      <c r="G111" s="125">
        <v>10</v>
      </c>
      <c r="H111" s="122" t="s">
        <v>474</v>
      </c>
      <c r="I111" s="126">
        <v>15223000</v>
      </c>
      <c r="J111" s="127">
        <v>0.1148</v>
      </c>
      <c r="K111" s="128">
        <f t="shared" si="69"/>
        <v>16971000</v>
      </c>
      <c r="L111" s="129">
        <v>1.4999999999999999E-2</v>
      </c>
      <c r="M111" s="130">
        <f t="shared" si="70"/>
        <v>17225565</v>
      </c>
      <c r="N111" s="129">
        <v>0.02</v>
      </c>
      <c r="O111" s="130">
        <f t="shared" si="71"/>
        <v>17310420</v>
      </c>
      <c r="P111" s="131">
        <v>108.89916622473632</v>
      </c>
      <c r="Q111" s="130">
        <v>1848127750</v>
      </c>
      <c r="R111" s="131">
        <v>79.278769665900654</v>
      </c>
      <c r="S111" s="130">
        <v>1345440000</v>
      </c>
      <c r="T111" s="130">
        <f t="shared" si="72"/>
        <v>3193567750</v>
      </c>
      <c r="U111" s="130">
        <f t="shared" si="73"/>
        <v>1831466177.5676155</v>
      </c>
      <c r="V111" s="130">
        <f t="shared" si="74"/>
        <v>16661572.432384491</v>
      </c>
      <c r="W111" s="130">
        <f t="shared" si="75"/>
        <v>1333310348.2411172</v>
      </c>
      <c r="X111" s="130">
        <f t="shared" si="76"/>
        <v>12129651.758882761</v>
      </c>
      <c r="Y111" s="130">
        <f t="shared" si="77"/>
        <v>28791224.191267252</v>
      </c>
    </row>
    <row r="112" spans="2:25" x14ac:dyDescent="0.25">
      <c r="B112" s="121"/>
      <c r="C112" s="132" t="s">
        <v>534</v>
      </c>
      <c r="D112" s="133"/>
      <c r="E112" s="133"/>
      <c r="F112" s="125"/>
      <c r="G112" s="134"/>
      <c r="H112" s="132"/>
      <c r="I112" s="126"/>
      <c r="J112" s="135"/>
      <c r="K112" s="128"/>
      <c r="L112" s="129"/>
      <c r="M112" s="130"/>
      <c r="N112" s="129"/>
      <c r="O112" s="130"/>
      <c r="P112" s="131"/>
      <c r="Q112" s="130"/>
      <c r="R112" s="131"/>
      <c r="S112" s="130"/>
      <c r="T112" s="130"/>
      <c r="U112" s="130"/>
      <c r="V112" s="130"/>
      <c r="W112" s="130"/>
      <c r="X112" s="130"/>
      <c r="Y112" s="130"/>
    </row>
    <row r="113" spans="2:25" x14ac:dyDescent="0.25">
      <c r="B113" s="121" t="s">
        <v>535</v>
      </c>
      <c r="C113" s="122" t="s">
        <v>534</v>
      </c>
      <c r="D113" s="123" t="s">
        <v>472</v>
      </c>
      <c r="E113" s="123" t="s">
        <v>536</v>
      </c>
      <c r="F113" s="124">
        <v>55178</v>
      </c>
      <c r="G113" s="125">
        <v>12</v>
      </c>
      <c r="H113" s="122" t="s">
        <v>474</v>
      </c>
      <c r="I113" s="126">
        <v>26787000</v>
      </c>
      <c r="J113" s="127">
        <v>0.1048</v>
      </c>
      <c r="K113" s="128">
        <f t="shared" ref="K113:K116" si="78">+ROUND((I113*J113)+I113,-3)</f>
        <v>29594000</v>
      </c>
      <c r="L113" s="129">
        <v>1.4999999999999999E-2</v>
      </c>
      <c r="M113" s="130">
        <f>+(K113*L113)+K113</f>
        <v>30037910</v>
      </c>
      <c r="N113" s="129"/>
      <c r="O113" s="130"/>
      <c r="P113" s="131"/>
      <c r="Q113" s="130"/>
      <c r="R113" s="131"/>
      <c r="S113" s="130"/>
      <c r="T113" s="130"/>
      <c r="U113" s="130"/>
      <c r="V113" s="130"/>
      <c r="W113" s="130"/>
      <c r="X113" s="130"/>
      <c r="Y113" s="130"/>
    </row>
    <row r="114" spans="2:25" x14ac:dyDescent="0.25">
      <c r="B114" s="121" t="s">
        <v>535</v>
      </c>
      <c r="C114" s="122" t="s">
        <v>534</v>
      </c>
      <c r="D114" s="123" t="s">
        <v>537</v>
      </c>
      <c r="E114" s="123" t="s">
        <v>493</v>
      </c>
      <c r="F114" s="124">
        <v>55178</v>
      </c>
      <c r="G114" s="125">
        <v>12</v>
      </c>
      <c r="H114" s="122" t="s">
        <v>474</v>
      </c>
      <c r="I114" s="126">
        <v>28319000</v>
      </c>
      <c r="J114" s="127">
        <v>0.1048</v>
      </c>
      <c r="K114" s="128">
        <f t="shared" si="78"/>
        <v>31287000</v>
      </c>
      <c r="L114" s="129">
        <v>1.4999999999999999E-2</v>
      </c>
      <c r="M114" s="130">
        <f>+(K114*L114)+K114</f>
        <v>31756305</v>
      </c>
      <c r="N114" s="129"/>
      <c r="O114" s="130"/>
      <c r="P114" s="131"/>
      <c r="Q114" s="130"/>
      <c r="R114" s="131"/>
      <c r="S114" s="130"/>
      <c r="T114" s="130"/>
      <c r="U114" s="130"/>
      <c r="V114" s="130"/>
      <c r="W114" s="130"/>
      <c r="X114" s="130"/>
      <c r="Y114" s="130"/>
    </row>
    <row r="115" spans="2:25" x14ac:dyDescent="0.25">
      <c r="B115" s="121" t="s">
        <v>535</v>
      </c>
      <c r="C115" s="122" t="s">
        <v>534</v>
      </c>
      <c r="D115" s="123" t="s">
        <v>494</v>
      </c>
      <c r="E115" s="124">
        <v>2330</v>
      </c>
      <c r="F115" s="124">
        <v>55178</v>
      </c>
      <c r="G115" s="125">
        <v>12</v>
      </c>
      <c r="H115" s="122" t="s">
        <v>474</v>
      </c>
      <c r="I115" s="126">
        <v>29539000</v>
      </c>
      <c r="J115" s="127">
        <v>0.1048</v>
      </c>
      <c r="K115" s="128">
        <f t="shared" si="78"/>
        <v>32635000</v>
      </c>
      <c r="L115" s="129">
        <v>1.4999999999999999E-2</v>
      </c>
      <c r="M115" s="130">
        <f>+(K115*L115)+K115</f>
        <v>33124525</v>
      </c>
      <c r="N115" s="129"/>
      <c r="O115" s="130"/>
      <c r="P115" s="131">
        <v>879.66038041979471</v>
      </c>
      <c r="Q115" s="130">
        <v>28707716515</v>
      </c>
      <c r="R115" s="131">
        <v>916.377997027731</v>
      </c>
      <c r="S115" s="130">
        <v>29905995933</v>
      </c>
      <c r="T115" s="130">
        <f t="shared" ref="T115:T116" si="79">Q115+S115</f>
        <v>58613712448</v>
      </c>
      <c r="U115" s="130">
        <f>+ROUND((I115*$U$11)+I115,-3)*P115</f>
        <v>28707716515</v>
      </c>
      <c r="V115" s="130">
        <f>Q115-U115</f>
        <v>0</v>
      </c>
      <c r="W115" s="130">
        <f>+ROUND((I115*$W$11)+I115,-3)*R115</f>
        <v>29905995933</v>
      </c>
      <c r="X115" s="130">
        <f>S115-W115</f>
        <v>0</v>
      </c>
      <c r="Y115" s="130">
        <f>V115+X115</f>
        <v>0</v>
      </c>
    </row>
    <row r="116" spans="2:25" x14ac:dyDescent="0.25">
      <c r="B116" s="121" t="s">
        <v>535</v>
      </c>
      <c r="C116" s="122" t="s">
        <v>534</v>
      </c>
      <c r="D116" s="123" t="s">
        <v>475</v>
      </c>
      <c r="E116" s="124">
        <v>9999</v>
      </c>
      <c r="F116" s="124">
        <v>55178</v>
      </c>
      <c r="G116" s="125">
        <v>12</v>
      </c>
      <c r="H116" s="122" t="s">
        <v>474</v>
      </c>
      <c r="I116" s="126">
        <v>29539000</v>
      </c>
      <c r="J116" s="127">
        <v>0.1148</v>
      </c>
      <c r="K116" s="128">
        <f t="shared" si="78"/>
        <v>32930000</v>
      </c>
      <c r="L116" s="129">
        <v>1.4999999999999999E-2</v>
      </c>
      <c r="M116" s="130">
        <f>+(K116*L116)+K116</f>
        <v>33423950</v>
      </c>
      <c r="N116" s="129"/>
      <c r="O116" s="130"/>
      <c r="P116" s="131">
        <v>98.81579107197085</v>
      </c>
      <c r="Q116" s="130">
        <v>3254004000</v>
      </c>
      <c r="R116" s="131">
        <v>99.104160340115399</v>
      </c>
      <c r="S116" s="130">
        <v>3263500000</v>
      </c>
      <c r="T116" s="130">
        <f t="shared" si="79"/>
        <v>6517504000</v>
      </c>
      <c r="U116" s="130">
        <f>+ROUND((I116*$U$11)+I116,-3)*P116</f>
        <v>3224853341.6337686</v>
      </c>
      <c r="V116" s="130">
        <f>Q116-U116</f>
        <v>29150658.366231441</v>
      </c>
      <c r="W116" s="130">
        <f>+ROUND((I116*$W$11)+I116,-3)*R116</f>
        <v>3234264272.699666</v>
      </c>
      <c r="X116" s="130">
        <f>S116-W116</f>
        <v>29235727.300333977</v>
      </c>
      <c r="Y116" s="130">
        <f>V116+X116</f>
        <v>58386385.666565418</v>
      </c>
    </row>
    <row r="117" spans="2:25" x14ac:dyDescent="0.25">
      <c r="B117" s="121"/>
      <c r="C117" s="132" t="s">
        <v>46</v>
      </c>
      <c r="D117" s="133"/>
      <c r="E117" s="133"/>
      <c r="F117" s="125"/>
      <c r="G117" s="134"/>
      <c r="H117" s="132"/>
      <c r="I117" s="126"/>
      <c r="J117" s="135"/>
      <c r="K117" s="128"/>
      <c r="L117" s="129"/>
      <c r="M117" s="130"/>
      <c r="N117" s="129"/>
      <c r="O117" s="130"/>
      <c r="P117" s="131"/>
      <c r="Q117" s="130"/>
      <c r="R117" s="131"/>
      <c r="S117" s="130"/>
      <c r="T117" s="130"/>
      <c r="U117" s="130"/>
      <c r="V117" s="130"/>
      <c r="W117" s="130"/>
      <c r="X117" s="130"/>
      <c r="Y117" s="130"/>
    </row>
    <row r="118" spans="2:25" x14ac:dyDescent="0.25">
      <c r="B118" s="121" t="s">
        <v>538</v>
      </c>
      <c r="C118" s="122" t="s">
        <v>539</v>
      </c>
      <c r="D118" s="123" t="s">
        <v>472</v>
      </c>
      <c r="E118" s="123" t="s">
        <v>473</v>
      </c>
      <c r="F118" s="124">
        <v>947</v>
      </c>
      <c r="G118" s="125">
        <v>10</v>
      </c>
      <c r="H118" s="122" t="s">
        <v>474</v>
      </c>
      <c r="I118" s="126">
        <v>14913000</v>
      </c>
      <c r="J118" s="127">
        <v>0.1048</v>
      </c>
      <c r="K118" s="128">
        <f>+ROUND((I118*J118)+I118,-3)</f>
        <v>16476000</v>
      </c>
      <c r="L118" s="129">
        <v>1.4999999999999999E-2</v>
      </c>
      <c r="M118" s="130">
        <f>+(K118*L118)+K118</f>
        <v>16723140</v>
      </c>
      <c r="N118" s="129"/>
      <c r="O118" s="130"/>
      <c r="P118" s="131">
        <v>246.44</v>
      </c>
      <c r="Q118" s="130">
        <v>4060345440</v>
      </c>
      <c r="R118" s="131">
        <v>244.93</v>
      </c>
      <c r="S118" s="130">
        <v>4035466680</v>
      </c>
      <c r="T118" s="130">
        <f t="shared" ref="T118:T119" si="80">Q118+S118</f>
        <v>8095812120</v>
      </c>
      <c r="U118" s="130">
        <f>+ROUND((I118*$U$11)+I118,-3)*P118</f>
        <v>4060345440</v>
      </c>
      <c r="V118" s="130">
        <f>Q118-U118</f>
        <v>0</v>
      </c>
      <c r="W118" s="130">
        <f>+ROUND((I118*$W$11)+I118,-3)*R118</f>
        <v>4035466680</v>
      </c>
      <c r="X118" s="130">
        <f>S118-W118</f>
        <v>0</v>
      </c>
      <c r="Y118" s="130">
        <f>V118+X118</f>
        <v>0</v>
      </c>
    </row>
    <row r="119" spans="2:25" x14ac:dyDescent="0.25">
      <c r="B119" s="121" t="s">
        <v>538</v>
      </c>
      <c r="C119" s="122" t="s">
        <v>539</v>
      </c>
      <c r="D119" s="123" t="s">
        <v>475</v>
      </c>
      <c r="E119" s="123" t="s">
        <v>476</v>
      </c>
      <c r="F119" s="124">
        <v>947</v>
      </c>
      <c r="G119" s="125">
        <v>10</v>
      </c>
      <c r="H119" s="122" t="s">
        <v>474</v>
      </c>
      <c r="I119" s="126">
        <v>14913000</v>
      </c>
      <c r="J119" s="127">
        <v>0.1148</v>
      </c>
      <c r="K119" s="128">
        <f>+ROUND((I119*J119)+I119,-3)</f>
        <v>16625000</v>
      </c>
      <c r="L119" s="129">
        <v>1.4999999999999999E-2</v>
      </c>
      <c r="M119" s="130">
        <f>+(K119*L119)+K119</f>
        <v>16874375</v>
      </c>
      <c r="N119" s="129"/>
      <c r="O119" s="130"/>
      <c r="P119" s="131">
        <v>39.040601503759397</v>
      </c>
      <c r="Q119" s="130">
        <v>649050000</v>
      </c>
      <c r="R119" s="131">
        <v>34.686315789473682</v>
      </c>
      <c r="S119" s="130">
        <v>576660000</v>
      </c>
      <c r="T119" s="130">
        <f t="shared" si="80"/>
        <v>1225710000</v>
      </c>
      <c r="U119" s="130">
        <f>+ROUND((I119*$U$11)+I119,-3)*P119</f>
        <v>643232950.37593985</v>
      </c>
      <c r="V119" s="130">
        <f>Q119-U119</f>
        <v>5817049.624060154</v>
      </c>
      <c r="W119" s="130">
        <f>+ROUND((I119*$W$11)+I119,-3)*R119</f>
        <v>571491738.94736838</v>
      </c>
      <c r="X119" s="130">
        <f>S119-W119</f>
        <v>5168261.0526316166</v>
      </c>
      <c r="Y119" s="130">
        <f>V119+X119</f>
        <v>10985310.676691771</v>
      </c>
    </row>
    <row r="120" spans="2:25" x14ac:dyDescent="0.25">
      <c r="B120" s="121"/>
      <c r="C120" s="132" t="s">
        <v>45</v>
      </c>
      <c r="D120" s="133"/>
      <c r="E120" s="133"/>
      <c r="F120" s="125"/>
      <c r="G120" s="134"/>
      <c r="H120" s="132"/>
      <c r="I120" s="126"/>
      <c r="J120" s="135"/>
      <c r="K120" s="128"/>
      <c r="L120" s="129"/>
      <c r="M120" s="130"/>
      <c r="N120" s="129"/>
      <c r="O120" s="130"/>
      <c r="P120" s="131"/>
      <c r="Q120" s="130"/>
      <c r="R120" s="131"/>
      <c r="S120" s="130"/>
      <c r="T120" s="130"/>
      <c r="U120" s="130"/>
      <c r="V120" s="130"/>
      <c r="W120" s="130"/>
      <c r="X120" s="130"/>
      <c r="Y120" s="130"/>
    </row>
    <row r="121" spans="2:25" x14ac:dyDescent="0.25">
      <c r="B121" s="121" t="s">
        <v>540</v>
      </c>
      <c r="C121" s="122" t="s">
        <v>45</v>
      </c>
      <c r="D121" s="123" t="s">
        <v>472</v>
      </c>
      <c r="E121" s="123" t="s">
        <v>473</v>
      </c>
      <c r="F121" s="124">
        <v>950</v>
      </c>
      <c r="G121" s="125">
        <v>10</v>
      </c>
      <c r="H121" s="122" t="s">
        <v>474</v>
      </c>
      <c r="I121" s="126">
        <v>13612000</v>
      </c>
      <c r="J121" s="127">
        <v>0.1048</v>
      </c>
      <c r="K121" s="128">
        <f>+ROUND((I121*J121)+I121,-3)</f>
        <v>15039000</v>
      </c>
      <c r="L121" s="129">
        <v>1.4999999999999999E-2</v>
      </c>
      <c r="M121" s="130">
        <f>+(K121*L121)+K121</f>
        <v>15264585</v>
      </c>
      <c r="N121" s="129">
        <v>0.02</v>
      </c>
      <c r="O121" s="130">
        <f>+(K121*N121)+K121</f>
        <v>15339780</v>
      </c>
      <c r="P121" s="131">
        <v>744.6355521643726</v>
      </c>
      <c r="Q121" s="130">
        <v>11198574069</v>
      </c>
      <c r="R121" s="131">
        <v>737.6305000332469</v>
      </c>
      <c r="S121" s="130">
        <v>11093225090</v>
      </c>
      <c r="T121" s="130">
        <f t="shared" ref="T121:T122" si="81">Q121+S121</f>
        <v>22291799159</v>
      </c>
      <c r="U121" s="130">
        <f>+ROUND((I121*$U$11)+I121,-3)*P121</f>
        <v>11198574069</v>
      </c>
      <c r="V121" s="130">
        <f>Q121-U121</f>
        <v>0</v>
      </c>
      <c r="W121" s="130">
        <f>+ROUND((I121*$W$11)+I121,-3)*R121</f>
        <v>11093225090</v>
      </c>
      <c r="X121" s="130">
        <f>S121-W121</f>
        <v>0</v>
      </c>
      <c r="Y121" s="130">
        <f>V121+X121</f>
        <v>0</v>
      </c>
    </row>
    <row r="122" spans="2:25" x14ac:dyDescent="0.25">
      <c r="B122" s="121" t="s">
        <v>540</v>
      </c>
      <c r="C122" s="122" t="s">
        <v>45</v>
      </c>
      <c r="D122" s="123" t="s">
        <v>475</v>
      </c>
      <c r="E122" s="123" t="s">
        <v>476</v>
      </c>
      <c r="F122" s="124">
        <v>950</v>
      </c>
      <c r="G122" s="125">
        <v>10</v>
      </c>
      <c r="H122" s="122" t="s">
        <v>474</v>
      </c>
      <c r="I122" s="126">
        <v>13612000</v>
      </c>
      <c r="J122" s="127">
        <v>0.1148</v>
      </c>
      <c r="K122" s="128">
        <f>+ROUND((I122*J122)+I122,-3)</f>
        <v>15175000</v>
      </c>
      <c r="L122" s="129">
        <v>1.4999999999999999E-2</v>
      </c>
      <c r="M122" s="130">
        <f>+(K122*L122)+K122</f>
        <v>15402625</v>
      </c>
      <c r="N122" s="129">
        <v>0.02</v>
      </c>
      <c r="O122" s="130">
        <f>+(K122*N122)+K122</f>
        <v>15478500</v>
      </c>
      <c r="P122" s="131">
        <v>92.700823723228993</v>
      </c>
      <c r="Q122" s="130">
        <v>1406735000</v>
      </c>
      <c r="R122" s="131">
        <v>94.148599670510706</v>
      </c>
      <c r="S122" s="130">
        <v>1428705000</v>
      </c>
      <c r="T122" s="130">
        <f t="shared" si="81"/>
        <v>2835440000</v>
      </c>
      <c r="U122" s="130">
        <f>+ROUND((I122*$U$11)+I122,-3)*P122</f>
        <v>1394127687.9736409</v>
      </c>
      <c r="V122" s="130">
        <f>Q122-U122</f>
        <v>12607312.026359081</v>
      </c>
      <c r="W122" s="130">
        <f>+ROUND((I122*$W$11)+I122,-3)*R122</f>
        <v>1415900790.4448104</v>
      </c>
      <c r="X122" s="130">
        <f>S122-W122</f>
        <v>12804209.55518961</v>
      </c>
      <c r="Y122" s="130">
        <f>V122+X122</f>
        <v>25411521.581548691</v>
      </c>
    </row>
    <row r="123" spans="2:25" x14ac:dyDescent="0.25">
      <c r="B123" s="121"/>
      <c r="C123" s="132" t="s">
        <v>51</v>
      </c>
      <c r="D123" s="133"/>
      <c r="E123" s="133"/>
      <c r="F123" s="125"/>
      <c r="G123" s="134"/>
      <c r="H123" s="132"/>
      <c r="I123" s="126"/>
      <c r="J123" s="135"/>
      <c r="K123" s="128"/>
      <c r="L123" s="129"/>
      <c r="M123" s="130"/>
      <c r="N123" s="129"/>
      <c r="O123" s="130"/>
      <c r="P123" s="131"/>
      <c r="Q123" s="130"/>
      <c r="R123" s="131"/>
      <c r="S123" s="130"/>
      <c r="T123" s="130"/>
      <c r="U123" s="130"/>
      <c r="V123" s="130"/>
      <c r="W123" s="130"/>
      <c r="X123" s="130"/>
      <c r="Y123" s="130"/>
    </row>
    <row r="124" spans="2:25" ht="12" customHeight="1" x14ac:dyDescent="0.25">
      <c r="B124" s="121" t="s">
        <v>541</v>
      </c>
      <c r="C124" s="122" t="s">
        <v>51</v>
      </c>
      <c r="D124" s="123" t="s">
        <v>472</v>
      </c>
      <c r="E124" s="123" t="s">
        <v>473</v>
      </c>
      <c r="F124" s="124">
        <v>957</v>
      </c>
      <c r="G124" s="125">
        <v>10</v>
      </c>
      <c r="H124" s="122" t="s">
        <v>474</v>
      </c>
      <c r="I124" s="126">
        <v>7465000</v>
      </c>
      <c r="J124" s="127">
        <v>0.1048</v>
      </c>
      <c r="K124" s="128">
        <f t="shared" ref="K124:K128" si="82">+ROUND((I124*J124)+I124,-3)</f>
        <v>8247000</v>
      </c>
      <c r="L124" s="129">
        <v>1.4999999999999999E-2</v>
      </c>
      <c r="M124" s="130">
        <f t="shared" ref="M124:M128" si="83">+(K124*L124)+K124</f>
        <v>8370705</v>
      </c>
      <c r="N124" s="129">
        <v>0.02</v>
      </c>
      <c r="O124" s="130">
        <f t="shared" ref="O124:O128" si="84">+(K124*N124)+K124</f>
        <v>8411940</v>
      </c>
      <c r="P124" s="131">
        <v>43.068327876803686</v>
      </c>
      <c r="Q124" s="130">
        <v>355184500</v>
      </c>
      <c r="R124" s="131">
        <v>58.327998059900573</v>
      </c>
      <c r="S124" s="130">
        <v>481031000</v>
      </c>
      <c r="T124" s="130">
        <f t="shared" ref="T124:T128" si="85">Q124+S124</f>
        <v>836215500</v>
      </c>
      <c r="U124" s="130">
        <f>+ROUND((I124*$U$11)+I124,-3)*P124</f>
        <v>355184500</v>
      </c>
      <c r="V124" s="130">
        <f>Q124-U124</f>
        <v>0</v>
      </c>
      <c r="W124" s="130">
        <f>+ROUND((I124*$W$11)+I124,-3)*R124</f>
        <v>481031000</v>
      </c>
      <c r="X124" s="130">
        <f>S124-W124</f>
        <v>0</v>
      </c>
      <c r="Y124" s="130">
        <f>V124+X124</f>
        <v>0</v>
      </c>
    </row>
    <row r="125" spans="2:25" ht="12" customHeight="1" x14ac:dyDescent="0.25">
      <c r="B125" s="121" t="s">
        <v>541</v>
      </c>
      <c r="C125" s="122" t="s">
        <v>51</v>
      </c>
      <c r="D125" s="123" t="s">
        <v>475</v>
      </c>
      <c r="E125" s="123" t="s">
        <v>476</v>
      </c>
      <c r="F125" s="124">
        <v>957</v>
      </c>
      <c r="G125" s="125">
        <v>10</v>
      </c>
      <c r="H125" s="122" t="s">
        <v>474</v>
      </c>
      <c r="I125" s="126">
        <v>7465000</v>
      </c>
      <c r="J125" s="127">
        <v>0.1148</v>
      </c>
      <c r="K125" s="128">
        <f t="shared" si="82"/>
        <v>8322000</v>
      </c>
      <c r="L125" s="129">
        <v>1.4999999999999999E-2</v>
      </c>
      <c r="M125" s="130">
        <f t="shared" si="83"/>
        <v>8446830</v>
      </c>
      <c r="N125" s="129">
        <v>0.02</v>
      </c>
      <c r="O125" s="130">
        <f t="shared" si="84"/>
        <v>8488440</v>
      </c>
      <c r="P125" s="131">
        <v>14.864816149963952</v>
      </c>
      <c r="Q125" s="130">
        <v>123705000</v>
      </c>
      <c r="R125" s="131">
        <v>7.9279019466474407</v>
      </c>
      <c r="S125" s="130">
        <v>65976000</v>
      </c>
      <c r="T125" s="130">
        <f t="shared" si="85"/>
        <v>189681000</v>
      </c>
      <c r="U125" s="130">
        <f>+ROUND((I125*$U$11)+I125,-3)*P125</f>
        <v>122590138.7887527</v>
      </c>
      <c r="V125" s="130">
        <f>Q125-U125</f>
        <v>1114861.2112472951</v>
      </c>
      <c r="W125" s="130">
        <f>+ROUND((I125*$W$11)+I125,-3)*R125</f>
        <v>65381407.35400144</v>
      </c>
      <c r="X125" s="130">
        <f>S125-W125</f>
        <v>594592.64599855989</v>
      </c>
      <c r="Y125" s="130">
        <f>V125+X125</f>
        <v>1709453.857245855</v>
      </c>
    </row>
    <row r="126" spans="2:25" ht="12" customHeight="1" x14ac:dyDescent="0.25">
      <c r="B126" s="121" t="s">
        <v>542</v>
      </c>
      <c r="C126" s="122" t="s">
        <v>52</v>
      </c>
      <c r="D126" s="123" t="s">
        <v>472</v>
      </c>
      <c r="E126" s="123" t="s">
        <v>473</v>
      </c>
      <c r="F126" s="124">
        <v>937</v>
      </c>
      <c r="G126" s="125">
        <v>10</v>
      </c>
      <c r="H126" s="122" t="s">
        <v>474</v>
      </c>
      <c r="I126" s="126">
        <v>7465000</v>
      </c>
      <c r="J126" s="127">
        <v>0.1048</v>
      </c>
      <c r="K126" s="128">
        <f t="shared" si="82"/>
        <v>8247000</v>
      </c>
      <c r="L126" s="129">
        <v>1.4999999999999999E-2</v>
      </c>
      <c r="M126" s="130">
        <f t="shared" si="83"/>
        <v>8370705</v>
      </c>
      <c r="N126" s="129">
        <v>0.02</v>
      </c>
      <c r="O126" s="130">
        <f t="shared" si="84"/>
        <v>8411940</v>
      </c>
      <c r="P126" s="131">
        <v>8</v>
      </c>
      <c r="Q126" s="130">
        <v>65976000</v>
      </c>
      <c r="R126" s="131">
        <v>8.5</v>
      </c>
      <c r="S126" s="130">
        <v>70099500</v>
      </c>
      <c r="T126" s="130">
        <f t="shared" si="85"/>
        <v>136075500</v>
      </c>
      <c r="U126" s="130">
        <f>+ROUND((I126*$U$11)+I126,-3)*P126</f>
        <v>65976000</v>
      </c>
      <c r="V126" s="130">
        <f>Q126-U126</f>
        <v>0</v>
      </c>
      <c r="W126" s="130">
        <f>+ROUND((I126*$W$11)+I126,-3)*R126</f>
        <v>70099500</v>
      </c>
      <c r="X126" s="130">
        <f>S126-W126</f>
        <v>0</v>
      </c>
      <c r="Y126" s="130">
        <f>V126+X126</f>
        <v>0</v>
      </c>
    </row>
    <row r="127" spans="2:25" ht="12" customHeight="1" x14ac:dyDescent="0.25">
      <c r="B127" s="121" t="s">
        <v>542</v>
      </c>
      <c r="C127" s="122" t="s">
        <v>52</v>
      </c>
      <c r="D127" s="123" t="s">
        <v>475</v>
      </c>
      <c r="E127" s="123" t="s">
        <v>476</v>
      </c>
      <c r="F127" s="124">
        <v>937</v>
      </c>
      <c r="G127" s="125">
        <v>10</v>
      </c>
      <c r="H127" s="122" t="s">
        <v>474</v>
      </c>
      <c r="I127" s="126">
        <v>7465000</v>
      </c>
      <c r="J127" s="127">
        <v>0.1148</v>
      </c>
      <c r="K127" s="128">
        <f t="shared" si="82"/>
        <v>8322000</v>
      </c>
      <c r="L127" s="129">
        <v>1.4999999999999999E-2</v>
      </c>
      <c r="M127" s="130">
        <f t="shared" si="83"/>
        <v>8446830</v>
      </c>
      <c r="N127" s="129">
        <v>0.02</v>
      </c>
      <c r="O127" s="130">
        <f t="shared" si="84"/>
        <v>8488440</v>
      </c>
      <c r="P127" s="131">
        <v>0.49549387166546505</v>
      </c>
      <c r="Q127" s="130">
        <v>4123500</v>
      </c>
      <c r="R127" s="131">
        <v>0.99098774333093009</v>
      </c>
      <c r="S127" s="130">
        <v>8247000</v>
      </c>
      <c r="T127" s="130">
        <f t="shared" si="85"/>
        <v>12370500</v>
      </c>
      <c r="U127" s="130">
        <f>+ROUND((I127*$U$11)+I127,-3)*P127</f>
        <v>4086337.95962509</v>
      </c>
      <c r="V127" s="130">
        <f>Q127-U127</f>
        <v>37162.040374909993</v>
      </c>
      <c r="W127" s="130">
        <f>+ROUND((I127*$W$11)+I127,-3)*R127</f>
        <v>8172675.91925018</v>
      </c>
      <c r="X127" s="130">
        <f>S127-W127</f>
        <v>74324.080749819987</v>
      </c>
      <c r="Y127" s="130">
        <f>V127+X127</f>
        <v>111486.12112472998</v>
      </c>
    </row>
    <row r="128" spans="2:25" ht="12" customHeight="1" x14ac:dyDescent="0.25">
      <c r="B128" s="136" t="s">
        <v>543</v>
      </c>
      <c r="C128" s="122" t="s">
        <v>53</v>
      </c>
      <c r="D128" s="123" t="s">
        <v>472</v>
      </c>
      <c r="E128" s="123" t="s">
        <v>520</v>
      </c>
      <c r="F128" s="124">
        <v>105412</v>
      </c>
      <c r="G128" s="125">
        <v>10</v>
      </c>
      <c r="H128" s="122" t="s">
        <v>474</v>
      </c>
      <c r="I128" s="126">
        <v>7465000</v>
      </c>
      <c r="J128" s="127">
        <v>0.1048</v>
      </c>
      <c r="K128" s="128">
        <f t="shared" si="82"/>
        <v>8247000</v>
      </c>
      <c r="L128" s="129">
        <v>1.4999999999999999E-2</v>
      </c>
      <c r="M128" s="130">
        <f t="shared" si="83"/>
        <v>8370705</v>
      </c>
      <c r="N128" s="129">
        <v>0.02</v>
      </c>
      <c r="O128" s="130">
        <f t="shared" si="84"/>
        <v>8411940</v>
      </c>
      <c r="P128" s="131">
        <v>1.7724627137140778</v>
      </c>
      <c r="Q128" s="130">
        <v>14617500</v>
      </c>
      <c r="R128" s="131">
        <v>2.889656844913302</v>
      </c>
      <c r="S128" s="130">
        <v>23831000</v>
      </c>
      <c r="T128" s="130">
        <f t="shared" si="85"/>
        <v>38448500</v>
      </c>
      <c r="U128" s="130">
        <f>+ROUND((I128*$U$11)+I128,-3)*P128</f>
        <v>14617500</v>
      </c>
      <c r="V128" s="130">
        <f>Q128-U128</f>
        <v>0</v>
      </c>
      <c r="W128" s="130">
        <f>+ROUND((I128*$W$11)+I128,-3)*R128</f>
        <v>23831000</v>
      </c>
      <c r="X128" s="130">
        <f>S128-W128</f>
        <v>0</v>
      </c>
      <c r="Y128" s="130">
        <f>V128+X128</f>
        <v>0</v>
      </c>
    </row>
    <row r="129" spans="2:25" ht="12" thickBot="1" x14ac:dyDescent="0.3">
      <c r="B129" s="136"/>
      <c r="C129" s="142" t="s">
        <v>60</v>
      </c>
      <c r="D129" s="143"/>
      <c r="E129" s="144"/>
      <c r="F129" s="143"/>
      <c r="G129" s="144"/>
      <c r="H129" s="145"/>
      <c r="I129" s="144">
        <f>SUM(I13:I128)</f>
        <v>1242874000</v>
      </c>
      <c r="J129" s="145"/>
      <c r="K129" s="144">
        <f>SUM(K13:K128)</f>
        <v>1378868000</v>
      </c>
      <c r="L129" s="146"/>
      <c r="M129" s="144">
        <f>SUM(M13:M128)</f>
        <v>1399551020</v>
      </c>
      <c r="N129" s="146"/>
      <c r="O129" s="144">
        <f t="shared" ref="O129:Y129" si="86">SUM(O13:O128)</f>
        <v>1243707420</v>
      </c>
      <c r="P129" s="144">
        <f t="shared" si="86"/>
        <v>14757.805568382839</v>
      </c>
      <c r="Q129" s="144">
        <f t="shared" si="86"/>
        <v>241396002009.73999</v>
      </c>
      <c r="R129" s="144">
        <f t="shared" si="86"/>
        <v>14595.418538117372</v>
      </c>
      <c r="S129" s="144">
        <f t="shared" si="86"/>
        <v>239407457525.78</v>
      </c>
      <c r="T129" s="144">
        <f t="shared" si="86"/>
        <v>480803459535.51996</v>
      </c>
      <c r="U129" s="144">
        <f t="shared" si="86"/>
        <v>241117798838.53598</v>
      </c>
      <c r="V129" s="144">
        <f t="shared" si="86"/>
        <v>278203171.20400578</v>
      </c>
      <c r="W129" s="144">
        <f t="shared" si="86"/>
        <v>239156466203.64508</v>
      </c>
      <c r="X129" s="144">
        <f t="shared" si="86"/>
        <v>250991322.1349276</v>
      </c>
      <c r="Y129" s="144">
        <f t="shared" si="86"/>
        <v>529194493.33893341</v>
      </c>
    </row>
    <row r="130" spans="2:25" ht="12" thickBot="1" x14ac:dyDescent="0.3">
      <c r="B130" s="136"/>
      <c r="C130" s="147" t="s">
        <v>61</v>
      </c>
      <c r="D130" s="148"/>
      <c r="E130" s="149"/>
      <c r="F130" s="150"/>
      <c r="G130" s="151"/>
      <c r="H130" s="152"/>
      <c r="I130" s="153"/>
      <c r="J130" s="154"/>
      <c r="K130" s="155">
        <f>SUMPRODUCT(J13:J128,K13:K128)/K129</f>
        <v>0.10944124919861796</v>
      </c>
      <c r="L130" s="154"/>
      <c r="M130" s="154"/>
      <c r="N130" s="154"/>
      <c r="O130" s="154"/>
      <c r="P130" s="156"/>
      <c r="Q130" s="154"/>
      <c r="R130" s="154"/>
      <c r="S130" s="154"/>
      <c r="T130" s="155">
        <f>SUMPRODUCT(T13:T128,J13:J128)/T129</f>
        <v>0.10602477927155289</v>
      </c>
      <c r="U130" s="154"/>
      <c r="V130" s="154"/>
      <c r="W130" s="154"/>
      <c r="X130" s="154"/>
      <c r="Y130" s="154"/>
    </row>
    <row r="131" spans="2:25" x14ac:dyDescent="0.2">
      <c r="B131" s="136"/>
      <c r="C131" s="157" t="s">
        <v>62</v>
      </c>
      <c r="D131" s="157"/>
      <c r="E131" s="157"/>
      <c r="F131" s="157"/>
      <c r="G131" s="158"/>
      <c r="H131" s="157"/>
      <c r="I131" s="157"/>
      <c r="J131" s="157"/>
      <c r="K131" s="157"/>
      <c r="L131" s="157"/>
      <c r="M131" s="157"/>
      <c r="N131" s="157"/>
      <c r="O131" s="157"/>
      <c r="P131" s="157"/>
      <c r="Q131" s="157"/>
      <c r="R131" s="157"/>
      <c r="S131" s="157"/>
      <c r="T131" s="157"/>
      <c r="U131" s="157"/>
      <c r="V131" s="157"/>
      <c r="W131" s="157"/>
      <c r="X131" s="157"/>
      <c r="Y131" s="157"/>
    </row>
    <row r="132" spans="2:25" ht="14.5" x14ac:dyDescent="0.35">
      <c r="B132" s="136"/>
      <c r="C132" s="112" t="s">
        <v>469</v>
      </c>
      <c r="D132" s="159"/>
      <c r="E132" s="159"/>
      <c r="F132" s="114"/>
      <c r="G132" s="114"/>
      <c r="H132" s="160"/>
      <c r="I132" s="161"/>
      <c r="J132" s="162" t="s">
        <v>544</v>
      </c>
      <c r="K132" s="163"/>
      <c r="L132" s="164"/>
      <c r="M132" s="165"/>
      <c r="N132" s="117"/>
      <c r="O132" s="166"/>
      <c r="P132" s="167"/>
      <c r="Q132" s="167"/>
      <c r="R132" s="167"/>
      <c r="S132" s="167"/>
      <c r="T132" s="168"/>
      <c r="U132" s="167"/>
      <c r="V132" s="169"/>
      <c r="W132" s="167"/>
      <c r="X132" s="169"/>
      <c r="Y132" s="170"/>
    </row>
    <row r="133" spans="2:25" x14ac:dyDescent="0.25">
      <c r="B133" s="122" t="s">
        <v>545</v>
      </c>
      <c r="C133" s="122" t="s">
        <v>63</v>
      </c>
      <c r="D133" s="123" t="s">
        <v>472</v>
      </c>
      <c r="E133" s="123" t="s">
        <v>473</v>
      </c>
      <c r="F133" s="124">
        <v>20576</v>
      </c>
      <c r="G133" s="125">
        <v>2</v>
      </c>
      <c r="H133" s="171" t="s">
        <v>474</v>
      </c>
      <c r="I133" s="126">
        <v>11164000</v>
      </c>
      <c r="J133" s="172">
        <v>0.1048</v>
      </c>
      <c r="K133" s="128">
        <f t="shared" ref="K133:K140" si="87">+ROUND((I133*J133)+I133,-3)</f>
        <v>12334000</v>
      </c>
      <c r="L133" s="129">
        <v>1.4999999999999999E-2</v>
      </c>
      <c r="M133" s="130">
        <f t="shared" ref="M133:M140" si="88">+(K133*L133)+K133</f>
        <v>12519010</v>
      </c>
      <c r="N133" s="129">
        <v>0.02</v>
      </c>
      <c r="O133" s="130">
        <f t="shared" ref="O133:O140" si="89">+(K133*N133)+K133</f>
        <v>12580680</v>
      </c>
      <c r="P133" s="131"/>
      <c r="Q133" s="130"/>
      <c r="R133" s="131"/>
      <c r="S133" s="130"/>
      <c r="T133" s="130">
        <f>Q133+S133</f>
        <v>0</v>
      </c>
      <c r="U133" s="130">
        <f t="shared" ref="U133:U140" si="90">+ROUND((I133*$U$11)+I133,-3)*P133</f>
        <v>0</v>
      </c>
      <c r="V133" s="130">
        <f t="shared" ref="V133:V140" si="91">Q133-U133</f>
        <v>0</v>
      </c>
      <c r="W133" s="130">
        <f t="shared" ref="W133:W140" si="92">+ROUND((I133*$W$11)+I133,-3)*R133</f>
        <v>0</v>
      </c>
      <c r="X133" s="130">
        <f t="shared" ref="X133:X140" si="93">S133-W133</f>
        <v>0</v>
      </c>
      <c r="Y133" s="130">
        <f t="shared" ref="Y133:Y140" si="94">V133+X133</f>
        <v>0</v>
      </c>
    </row>
    <row r="134" spans="2:25" x14ac:dyDescent="0.25">
      <c r="B134" s="122" t="s">
        <v>545</v>
      </c>
      <c r="C134" s="122" t="s">
        <v>63</v>
      </c>
      <c r="D134" s="123" t="s">
        <v>475</v>
      </c>
      <c r="E134" s="123" t="s">
        <v>476</v>
      </c>
      <c r="F134" s="124">
        <v>20576</v>
      </c>
      <c r="G134" s="125">
        <v>2</v>
      </c>
      <c r="H134" s="171" t="s">
        <v>474</v>
      </c>
      <c r="I134" s="126">
        <v>11164000</v>
      </c>
      <c r="J134" s="172">
        <v>0.1148</v>
      </c>
      <c r="K134" s="128">
        <f t="shared" si="87"/>
        <v>12446000</v>
      </c>
      <c r="L134" s="129">
        <v>1.4999999999999999E-2</v>
      </c>
      <c r="M134" s="130">
        <f t="shared" si="88"/>
        <v>12632690</v>
      </c>
      <c r="N134" s="129">
        <v>0.02</v>
      </c>
      <c r="O134" s="130">
        <f t="shared" si="89"/>
        <v>12694920</v>
      </c>
      <c r="P134" s="131"/>
      <c r="Q134" s="130"/>
      <c r="R134" s="131"/>
      <c r="S134" s="130"/>
      <c r="T134" s="130">
        <f t="shared" ref="T134:T140" si="95">Q134+S134</f>
        <v>0</v>
      </c>
      <c r="U134" s="130">
        <f t="shared" si="90"/>
        <v>0</v>
      </c>
      <c r="V134" s="130">
        <f t="shared" si="91"/>
        <v>0</v>
      </c>
      <c r="W134" s="130">
        <f t="shared" si="92"/>
        <v>0</v>
      </c>
      <c r="X134" s="130">
        <f t="shared" si="93"/>
        <v>0</v>
      </c>
      <c r="Y134" s="130">
        <f t="shared" si="94"/>
        <v>0</v>
      </c>
    </row>
    <row r="135" spans="2:25" x14ac:dyDescent="0.25">
      <c r="B135" s="122" t="s">
        <v>546</v>
      </c>
      <c r="C135" s="122" t="s">
        <v>64</v>
      </c>
      <c r="D135" s="123" t="s">
        <v>472</v>
      </c>
      <c r="E135" s="123" t="s">
        <v>473</v>
      </c>
      <c r="F135" s="124">
        <v>104902</v>
      </c>
      <c r="G135" s="125">
        <v>4</v>
      </c>
      <c r="H135" s="171" t="s">
        <v>474</v>
      </c>
      <c r="I135" s="126">
        <v>13888000</v>
      </c>
      <c r="J135" s="172">
        <v>0.1048</v>
      </c>
      <c r="K135" s="128">
        <f t="shared" si="87"/>
        <v>15343000</v>
      </c>
      <c r="L135" s="129">
        <v>1.4999999999999999E-2</v>
      </c>
      <c r="M135" s="130">
        <f t="shared" si="88"/>
        <v>15573145</v>
      </c>
      <c r="N135" s="129">
        <v>0.02</v>
      </c>
      <c r="O135" s="130">
        <f t="shared" si="89"/>
        <v>15649860</v>
      </c>
      <c r="P135" s="131">
        <v>15.94</v>
      </c>
      <c r="Q135" s="130">
        <v>244567420</v>
      </c>
      <c r="R135" s="131">
        <v>15.15839998696474</v>
      </c>
      <c r="S135" s="130">
        <v>232575331</v>
      </c>
      <c r="T135" s="130">
        <f t="shared" si="95"/>
        <v>477142751</v>
      </c>
      <c r="U135" s="130">
        <f t="shared" si="90"/>
        <v>244567420</v>
      </c>
      <c r="V135" s="130">
        <f t="shared" si="91"/>
        <v>0</v>
      </c>
      <c r="W135" s="130">
        <f t="shared" si="92"/>
        <v>232575331</v>
      </c>
      <c r="X135" s="130">
        <f t="shared" si="93"/>
        <v>0</v>
      </c>
      <c r="Y135" s="130">
        <f t="shared" si="94"/>
        <v>0</v>
      </c>
    </row>
    <row r="136" spans="2:25" x14ac:dyDescent="0.25">
      <c r="B136" s="122" t="s">
        <v>546</v>
      </c>
      <c r="C136" s="122" t="s">
        <v>64</v>
      </c>
      <c r="D136" s="123" t="s">
        <v>475</v>
      </c>
      <c r="E136" s="123" t="s">
        <v>476</v>
      </c>
      <c r="F136" s="124">
        <v>104902</v>
      </c>
      <c r="G136" s="125">
        <v>4</v>
      </c>
      <c r="H136" s="171" t="s">
        <v>474</v>
      </c>
      <c r="I136" s="126">
        <v>13888000</v>
      </c>
      <c r="J136" s="172">
        <v>0.1148</v>
      </c>
      <c r="K136" s="128">
        <f t="shared" si="87"/>
        <v>15482000</v>
      </c>
      <c r="L136" s="129">
        <v>1.4999999999999999E-2</v>
      </c>
      <c r="M136" s="130">
        <f t="shared" si="88"/>
        <v>15714230</v>
      </c>
      <c r="N136" s="129">
        <v>0.02</v>
      </c>
      <c r="O136" s="130">
        <f t="shared" si="89"/>
        <v>15791640</v>
      </c>
      <c r="P136" s="131">
        <v>7.9281746544374112</v>
      </c>
      <c r="Q136" s="130">
        <v>122744000</v>
      </c>
      <c r="R136" s="131">
        <v>7.9281746544374112</v>
      </c>
      <c r="S136" s="130">
        <v>122744000</v>
      </c>
      <c r="T136" s="130">
        <f t="shared" si="95"/>
        <v>245488000</v>
      </c>
      <c r="U136" s="130">
        <f t="shared" si="90"/>
        <v>121641983.7230332</v>
      </c>
      <c r="V136" s="130">
        <f t="shared" si="91"/>
        <v>1102016.2769667953</v>
      </c>
      <c r="W136" s="130">
        <f t="shared" si="92"/>
        <v>121641983.7230332</v>
      </c>
      <c r="X136" s="130">
        <f t="shared" si="93"/>
        <v>1102016.2769667953</v>
      </c>
      <c r="Y136" s="130">
        <f t="shared" si="94"/>
        <v>2204032.5539335907</v>
      </c>
    </row>
    <row r="137" spans="2:25" x14ac:dyDescent="0.25">
      <c r="B137" s="122" t="s">
        <v>547</v>
      </c>
      <c r="C137" s="122" t="s">
        <v>65</v>
      </c>
      <c r="D137" s="123" t="s">
        <v>472</v>
      </c>
      <c r="E137" s="123" t="s">
        <v>473</v>
      </c>
      <c r="F137" s="124">
        <v>108476</v>
      </c>
      <c r="G137" s="125">
        <v>4</v>
      </c>
      <c r="H137" s="171" t="s">
        <v>474</v>
      </c>
      <c r="I137" s="126">
        <v>13888000</v>
      </c>
      <c r="J137" s="172">
        <v>0.1048</v>
      </c>
      <c r="K137" s="128">
        <f t="shared" si="87"/>
        <v>15343000</v>
      </c>
      <c r="L137" s="129">
        <v>1.4999999999999999E-2</v>
      </c>
      <c r="M137" s="130">
        <f t="shared" si="88"/>
        <v>15573145</v>
      </c>
      <c r="N137" s="129">
        <v>0.02</v>
      </c>
      <c r="O137" s="130">
        <f t="shared" si="89"/>
        <v>15649860</v>
      </c>
      <c r="P137" s="131"/>
      <c r="Q137" s="130"/>
      <c r="R137" s="131"/>
      <c r="S137" s="130"/>
      <c r="T137" s="130">
        <f t="shared" si="95"/>
        <v>0</v>
      </c>
      <c r="U137" s="130">
        <f t="shared" si="90"/>
        <v>0</v>
      </c>
      <c r="V137" s="130">
        <f t="shared" si="91"/>
        <v>0</v>
      </c>
      <c r="W137" s="130">
        <f t="shared" si="92"/>
        <v>0</v>
      </c>
      <c r="X137" s="130">
        <f t="shared" si="93"/>
        <v>0</v>
      </c>
      <c r="Y137" s="130">
        <f t="shared" si="94"/>
        <v>0</v>
      </c>
    </row>
    <row r="138" spans="2:25" x14ac:dyDescent="0.25">
      <c r="B138" s="122" t="s">
        <v>547</v>
      </c>
      <c r="C138" s="122" t="s">
        <v>65</v>
      </c>
      <c r="D138" s="123" t="s">
        <v>475</v>
      </c>
      <c r="E138" s="123" t="s">
        <v>476</v>
      </c>
      <c r="F138" s="124">
        <v>108476</v>
      </c>
      <c r="G138" s="125">
        <v>4</v>
      </c>
      <c r="H138" s="171" t="s">
        <v>474</v>
      </c>
      <c r="I138" s="126">
        <v>13888000</v>
      </c>
      <c r="J138" s="172">
        <v>0.1148</v>
      </c>
      <c r="K138" s="128">
        <f t="shared" si="87"/>
        <v>15482000</v>
      </c>
      <c r="L138" s="129">
        <v>1.4999999999999999E-2</v>
      </c>
      <c r="M138" s="130">
        <f t="shared" si="88"/>
        <v>15714230</v>
      </c>
      <c r="N138" s="129">
        <v>0.02</v>
      </c>
      <c r="O138" s="130">
        <f t="shared" si="89"/>
        <v>15791640</v>
      </c>
      <c r="P138" s="131"/>
      <c r="Q138" s="130"/>
      <c r="R138" s="131"/>
      <c r="S138" s="130"/>
      <c r="T138" s="173"/>
      <c r="U138" s="130">
        <f t="shared" si="90"/>
        <v>0</v>
      </c>
      <c r="V138" s="130">
        <f t="shared" si="91"/>
        <v>0</v>
      </c>
      <c r="W138" s="130">
        <f t="shared" si="92"/>
        <v>0</v>
      </c>
      <c r="X138" s="130">
        <f t="shared" si="93"/>
        <v>0</v>
      </c>
      <c r="Y138" s="130">
        <f t="shared" si="94"/>
        <v>0</v>
      </c>
    </row>
    <row r="139" spans="2:25" x14ac:dyDescent="0.25">
      <c r="B139" s="122" t="s">
        <v>548</v>
      </c>
      <c r="C139" s="122" t="s">
        <v>66</v>
      </c>
      <c r="D139" s="123" t="s">
        <v>472</v>
      </c>
      <c r="E139" s="123" t="s">
        <v>473</v>
      </c>
      <c r="F139" s="124">
        <v>1033</v>
      </c>
      <c r="G139" s="125">
        <v>4</v>
      </c>
      <c r="H139" s="171" t="s">
        <v>474</v>
      </c>
      <c r="I139" s="126">
        <v>13165000</v>
      </c>
      <c r="J139" s="172">
        <v>0.1048</v>
      </c>
      <c r="K139" s="128">
        <f t="shared" si="87"/>
        <v>14545000</v>
      </c>
      <c r="L139" s="129">
        <v>1.4999999999999999E-2</v>
      </c>
      <c r="M139" s="130">
        <f t="shared" si="88"/>
        <v>14763175</v>
      </c>
      <c r="N139" s="129">
        <v>0.02</v>
      </c>
      <c r="O139" s="130">
        <f t="shared" si="89"/>
        <v>14835900</v>
      </c>
      <c r="P139" s="131">
        <v>24.6</v>
      </c>
      <c r="Q139" s="130">
        <v>357807000</v>
      </c>
      <c r="R139" s="131">
        <v>22.256</v>
      </c>
      <c r="S139" s="130">
        <v>323713520</v>
      </c>
      <c r="T139" s="130">
        <f t="shared" si="95"/>
        <v>681520520</v>
      </c>
      <c r="U139" s="130">
        <f t="shared" si="90"/>
        <v>357807000</v>
      </c>
      <c r="V139" s="130">
        <f t="shared" si="91"/>
        <v>0</v>
      </c>
      <c r="W139" s="130">
        <f t="shared" si="92"/>
        <v>323713520</v>
      </c>
      <c r="X139" s="130">
        <f t="shared" si="93"/>
        <v>0</v>
      </c>
      <c r="Y139" s="130">
        <f t="shared" si="94"/>
        <v>0</v>
      </c>
    </row>
    <row r="140" spans="2:25" x14ac:dyDescent="0.25">
      <c r="B140" s="122" t="s">
        <v>548</v>
      </c>
      <c r="C140" s="122" t="s">
        <v>66</v>
      </c>
      <c r="D140" s="123" t="s">
        <v>475</v>
      </c>
      <c r="E140" s="123" t="s">
        <v>476</v>
      </c>
      <c r="F140" s="124">
        <v>1033</v>
      </c>
      <c r="G140" s="125">
        <v>4</v>
      </c>
      <c r="H140" s="171" t="s">
        <v>474</v>
      </c>
      <c r="I140" s="126">
        <v>13165000</v>
      </c>
      <c r="J140" s="172">
        <v>0.1148</v>
      </c>
      <c r="K140" s="128">
        <f t="shared" si="87"/>
        <v>14676000</v>
      </c>
      <c r="L140" s="129">
        <v>1.4999999999999999E-2</v>
      </c>
      <c r="M140" s="130">
        <f t="shared" si="88"/>
        <v>14896140</v>
      </c>
      <c r="N140" s="129">
        <v>0.02</v>
      </c>
      <c r="O140" s="130">
        <f t="shared" si="89"/>
        <v>14969520</v>
      </c>
      <c r="P140" s="131">
        <v>8.9196647587898603</v>
      </c>
      <c r="Q140" s="130">
        <v>130905000</v>
      </c>
      <c r="R140" s="131">
        <v>9.9107386208776234</v>
      </c>
      <c r="S140" s="130">
        <v>145450000</v>
      </c>
      <c r="T140" s="130">
        <f t="shared" si="95"/>
        <v>276355000</v>
      </c>
      <c r="U140" s="130">
        <f t="shared" si="90"/>
        <v>129736523.91659851</v>
      </c>
      <c r="V140" s="130">
        <f t="shared" si="91"/>
        <v>1168476.0834014863</v>
      </c>
      <c r="W140" s="130">
        <f t="shared" si="92"/>
        <v>144151693.24066502</v>
      </c>
      <c r="X140" s="130">
        <f t="shared" si="93"/>
        <v>1298306.7593349814</v>
      </c>
      <c r="Y140" s="130">
        <f t="shared" si="94"/>
        <v>2466782.8427364677</v>
      </c>
    </row>
    <row r="141" spans="2:25" x14ac:dyDescent="0.25">
      <c r="B141" s="122"/>
      <c r="C141" s="132" t="s">
        <v>478</v>
      </c>
      <c r="D141" s="174"/>
      <c r="E141" s="174"/>
      <c r="F141" s="134"/>
      <c r="G141" s="134"/>
      <c r="H141" s="175"/>
      <c r="I141" s="126"/>
      <c r="J141" s="172" t="s">
        <v>544</v>
      </c>
      <c r="K141" s="128"/>
      <c r="L141" s="125"/>
      <c r="M141" s="122"/>
      <c r="N141" s="125"/>
      <c r="O141" s="122"/>
      <c r="P141" s="131"/>
      <c r="Q141" s="130"/>
      <c r="R141" s="131"/>
      <c r="S141" s="130"/>
      <c r="T141" s="130"/>
      <c r="U141" s="176"/>
      <c r="V141" s="130"/>
      <c r="W141" s="130"/>
      <c r="X141" s="130"/>
      <c r="Y141" s="130"/>
    </row>
    <row r="142" spans="2:25" x14ac:dyDescent="0.25">
      <c r="B142" s="122" t="s">
        <v>549</v>
      </c>
      <c r="C142" s="122" t="s">
        <v>131</v>
      </c>
      <c r="D142" s="123" t="s">
        <v>472</v>
      </c>
      <c r="E142" s="123" t="s">
        <v>473</v>
      </c>
      <c r="F142" s="124">
        <v>104901</v>
      </c>
      <c r="G142" s="125">
        <v>4</v>
      </c>
      <c r="H142" s="171" t="s">
        <v>474</v>
      </c>
      <c r="I142" s="126">
        <v>13295000</v>
      </c>
      <c r="J142" s="172">
        <v>0.1048</v>
      </c>
      <c r="K142" s="128">
        <f t="shared" ref="K142:K145" si="96">+ROUND((I142*J142)+I142,-3)</f>
        <v>14688000</v>
      </c>
      <c r="L142" s="129">
        <v>1.4999999999999999E-2</v>
      </c>
      <c r="M142" s="130">
        <f>+(K142*L142)+K142</f>
        <v>14908320</v>
      </c>
      <c r="N142" s="129">
        <v>0.02</v>
      </c>
      <c r="O142" s="130">
        <f>+(K142*N142)+K142</f>
        <v>14981760</v>
      </c>
      <c r="P142" s="131">
        <v>25.034722222222221</v>
      </c>
      <c r="Q142" s="130">
        <v>367710000</v>
      </c>
      <c r="R142" s="131">
        <v>18.994553376906318</v>
      </c>
      <c r="S142" s="130">
        <v>278992000</v>
      </c>
      <c r="T142" s="130">
        <f t="shared" ref="T142:T145" si="97">Q142+S142</f>
        <v>646702000</v>
      </c>
      <c r="U142" s="130">
        <f t="shared" ref="U142:U166" si="98">+ROUND((I142*$U$11)+I142,-3)*P142</f>
        <v>367710000</v>
      </c>
      <c r="V142" s="130">
        <f t="shared" ref="V142:V166" si="99">Q142-U142</f>
        <v>0</v>
      </c>
      <c r="W142" s="130">
        <f t="shared" ref="W142:W166" si="100">+ROUND((I142*$W$11)+I142,-3)*R142</f>
        <v>278992000</v>
      </c>
      <c r="X142" s="130">
        <f t="shared" ref="X142:X166" si="101">S142-W142</f>
        <v>0</v>
      </c>
      <c r="Y142" s="130">
        <f t="shared" ref="Y142:Y166" si="102">V142+X142</f>
        <v>0</v>
      </c>
    </row>
    <row r="143" spans="2:25" x14ac:dyDescent="0.25">
      <c r="B143" s="122" t="s">
        <v>549</v>
      </c>
      <c r="C143" s="122" t="s">
        <v>131</v>
      </c>
      <c r="D143" s="123" t="s">
        <v>475</v>
      </c>
      <c r="E143" s="123" t="s">
        <v>476</v>
      </c>
      <c r="F143" s="124">
        <v>104901</v>
      </c>
      <c r="G143" s="125">
        <v>4</v>
      </c>
      <c r="H143" s="171" t="s">
        <v>474</v>
      </c>
      <c r="I143" s="126">
        <v>13295000</v>
      </c>
      <c r="J143" s="172">
        <v>0.1148</v>
      </c>
      <c r="K143" s="128">
        <f t="shared" si="96"/>
        <v>14821000</v>
      </c>
      <c r="L143" s="129">
        <v>1.4999999999999999E-2</v>
      </c>
      <c r="M143" s="130">
        <f>+(K143*L143)+K143</f>
        <v>15043315</v>
      </c>
      <c r="N143" s="129">
        <v>0.02</v>
      </c>
      <c r="O143" s="130">
        <f>+(K143*N143)+K143</f>
        <v>15117420</v>
      </c>
      <c r="P143" s="131">
        <v>0</v>
      </c>
      <c r="Q143" s="130"/>
      <c r="R143" s="131">
        <v>7.9283449159975712</v>
      </c>
      <c r="S143" s="130">
        <v>117506000</v>
      </c>
      <c r="T143" s="130">
        <f t="shared" si="97"/>
        <v>117506000</v>
      </c>
      <c r="U143" s="130">
        <f t="shared" si="98"/>
        <v>0</v>
      </c>
      <c r="V143" s="130">
        <f t="shared" si="99"/>
        <v>0</v>
      </c>
      <c r="W143" s="130">
        <f t="shared" si="100"/>
        <v>116451530.12617232</v>
      </c>
      <c r="X143" s="130">
        <f t="shared" si="101"/>
        <v>1054469.8738276809</v>
      </c>
      <c r="Y143" s="130">
        <f t="shared" si="102"/>
        <v>1054469.8738276809</v>
      </c>
    </row>
    <row r="144" spans="2:25" x14ac:dyDescent="0.25">
      <c r="B144" s="122" t="s">
        <v>550</v>
      </c>
      <c r="C144" s="122" t="s">
        <v>132</v>
      </c>
      <c r="D144" s="123" t="s">
        <v>472</v>
      </c>
      <c r="E144" s="123" t="s">
        <v>473</v>
      </c>
      <c r="F144" s="124">
        <v>101520</v>
      </c>
      <c r="G144" s="125">
        <v>4</v>
      </c>
      <c r="H144" s="171" t="s">
        <v>474</v>
      </c>
      <c r="I144" s="126">
        <v>13121000</v>
      </c>
      <c r="J144" s="172">
        <v>0.1048</v>
      </c>
      <c r="K144" s="128">
        <f t="shared" si="96"/>
        <v>14496000</v>
      </c>
      <c r="L144" s="129">
        <v>1.4999999999999999E-2</v>
      </c>
      <c r="M144" s="130">
        <f>+(K144*L144)+K144</f>
        <v>14713440</v>
      </c>
      <c r="N144" s="129">
        <v>0.02</v>
      </c>
      <c r="O144" s="130">
        <f>+(K144*N144)+K144</f>
        <v>14785920</v>
      </c>
      <c r="P144" s="131">
        <v>19.350855408388522</v>
      </c>
      <c r="Q144" s="130">
        <v>280510000</v>
      </c>
      <c r="R144" s="131">
        <v>17.350855408388522</v>
      </c>
      <c r="S144" s="130">
        <v>251518000</v>
      </c>
      <c r="T144" s="130">
        <f t="shared" si="97"/>
        <v>532028000</v>
      </c>
      <c r="U144" s="130">
        <f t="shared" si="98"/>
        <v>280510000</v>
      </c>
      <c r="V144" s="130">
        <f t="shared" si="99"/>
        <v>0</v>
      </c>
      <c r="W144" s="130">
        <f t="shared" si="100"/>
        <v>251518000.00000003</v>
      </c>
      <c r="X144" s="130">
        <f t="shared" si="101"/>
        <v>0</v>
      </c>
      <c r="Y144" s="130">
        <f t="shared" si="102"/>
        <v>0</v>
      </c>
    </row>
    <row r="145" spans="2:25" x14ac:dyDescent="0.25">
      <c r="B145" s="122" t="s">
        <v>550</v>
      </c>
      <c r="C145" s="122" t="s">
        <v>132</v>
      </c>
      <c r="D145" s="123" t="s">
        <v>475</v>
      </c>
      <c r="E145" s="123" t="s">
        <v>476</v>
      </c>
      <c r="F145" s="124">
        <v>101520</v>
      </c>
      <c r="G145" s="125">
        <v>4</v>
      </c>
      <c r="H145" s="171" t="s">
        <v>474</v>
      </c>
      <c r="I145" s="126">
        <v>13121000</v>
      </c>
      <c r="J145" s="172">
        <v>0.1148</v>
      </c>
      <c r="K145" s="128">
        <f t="shared" si="96"/>
        <v>14627000</v>
      </c>
      <c r="L145" s="129">
        <v>1.4999999999999999E-2</v>
      </c>
      <c r="M145" s="130">
        <f>+(K145*L145)+K145</f>
        <v>14846405</v>
      </c>
      <c r="N145" s="129">
        <v>0.02</v>
      </c>
      <c r="O145" s="130">
        <f>+(K145*N145)+K145</f>
        <v>14919540</v>
      </c>
      <c r="P145" s="131">
        <v>6.9373077186025842</v>
      </c>
      <c r="Q145" s="130">
        <v>101472000</v>
      </c>
      <c r="R145" s="131">
        <v>7.9305394134135501</v>
      </c>
      <c r="S145" s="130">
        <v>116000000</v>
      </c>
      <c r="T145" s="130">
        <f t="shared" si="97"/>
        <v>217472000</v>
      </c>
      <c r="U145" s="130">
        <f t="shared" si="98"/>
        <v>100563212.68886305</v>
      </c>
      <c r="V145" s="130">
        <f t="shared" si="99"/>
        <v>908787.31113694608</v>
      </c>
      <c r="W145" s="130">
        <f t="shared" si="100"/>
        <v>114961099.33684282</v>
      </c>
      <c r="X145" s="130">
        <f t="shared" si="101"/>
        <v>1038900.66315718</v>
      </c>
      <c r="Y145" s="130">
        <f t="shared" si="102"/>
        <v>1947687.974294126</v>
      </c>
    </row>
    <row r="146" spans="2:25" x14ac:dyDescent="0.25">
      <c r="B146" s="122"/>
      <c r="C146" s="132" t="s">
        <v>551</v>
      </c>
      <c r="D146" s="174"/>
      <c r="E146" s="174"/>
      <c r="F146" s="134"/>
      <c r="G146" s="134"/>
      <c r="H146" s="175"/>
      <c r="I146" s="126"/>
      <c r="J146" s="172" t="s">
        <v>544</v>
      </c>
      <c r="K146" s="128"/>
      <c r="L146" s="125"/>
      <c r="M146" s="122"/>
      <c r="N146" s="125"/>
      <c r="O146" s="122"/>
      <c r="P146" s="131"/>
      <c r="Q146" s="130"/>
      <c r="R146" s="131"/>
      <c r="S146" s="130"/>
      <c r="T146" s="130"/>
      <c r="U146" s="130">
        <f t="shared" si="98"/>
        <v>0</v>
      </c>
      <c r="V146" s="130">
        <f t="shared" si="99"/>
        <v>0</v>
      </c>
      <c r="W146" s="130">
        <f t="shared" si="100"/>
        <v>0</v>
      </c>
      <c r="X146" s="130">
        <f t="shared" si="101"/>
        <v>0</v>
      </c>
      <c r="Y146" s="130">
        <f t="shared" si="102"/>
        <v>0</v>
      </c>
    </row>
    <row r="147" spans="2:25" x14ac:dyDescent="0.25">
      <c r="B147" s="122" t="s">
        <v>552</v>
      </c>
      <c r="C147" s="122" t="s">
        <v>68</v>
      </c>
      <c r="D147" s="123" t="s">
        <v>472</v>
      </c>
      <c r="E147" s="123" t="s">
        <v>473</v>
      </c>
      <c r="F147" s="125">
        <v>108267</v>
      </c>
      <c r="G147" s="125">
        <v>8</v>
      </c>
      <c r="H147" s="171" t="s">
        <v>474</v>
      </c>
      <c r="I147" s="126">
        <v>16660000</v>
      </c>
      <c r="J147" s="172">
        <v>0.1048</v>
      </c>
      <c r="K147" s="128">
        <f t="shared" ref="K147:K166" si="103">+ROUND((I147*J147)+I147,-3)</f>
        <v>18406000</v>
      </c>
      <c r="L147" s="129">
        <v>1.4999999999999999E-2</v>
      </c>
      <c r="M147" s="130">
        <f t="shared" ref="M147:M166" si="104">+(K147*L147)+K147</f>
        <v>18682090</v>
      </c>
      <c r="N147" s="129">
        <v>0.02</v>
      </c>
      <c r="O147" s="130">
        <f t="shared" ref="O147:O166" si="105">+(K147*N147)+K147</f>
        <v>18774120</v>
      </c>
      <c r="P147" s="131">
        <v>1.1490544387699664</v>
      </c>
      <c r="Q147" s="130">
        <v>21149496</v>
      </c>
      <c r="R147" s="131">
        <v>0</v>
      </c>
      <c r="S147" s="130">
        <v>0</v>
      </c>
      <c r="T147" s="130">
        <f t="shared" ref="T147:T166" si="106">Q147+S147</f>
        <v>21149496</v>
      </c>
      <c r="U147" s="130">
        <f t="shared" si="98"/>
        <v>21149496</v>
      </c>
      <c r="V147" s="130">
        <f t="shared" si="99"/>
        <v>0</v>
      </c>
      <c r="W147" s="130">
        <f t="shared" si="100"/>
        <v>0</v>
      </c>
      <c r="X147" s="130">
        <f t="shared" si="101"/>
        <v>0</v>
      </c>
      <c r="Y147" s="130">
        <f t="shared" si="102"/>
        <v>0</v>
      </c>
    </row>
    <row r="148" spans="2:25" x14ac:dyDescent="0.25">
      <c r="B148" s="122" t="s">
        <v>552</v>
      </c>
      <c r="C148" s="122" t="s">
        <v>68</v>
      </c>
      <c r="D148" s="123" t="s">
        <v>475</v>
      </c>
      <c r="E148" s="123" t="s">
        <v>476</v>
      </c>
      <c r="F148" s="125">
        <v>108267</v>
      </c>
      <c r="G148" s="125">
        <v>8</v>
      </c>
      <c r="H148" s="171" t="s">
        <v>474</v>
      </c>
      <c r="I148" s="126">
        <v>16660000</v>
      </c>
      <c r="J148" s="172">
        <v>0.1148</v>
      </c>
      <c r="K148" s="128">
        <f t="shared" si="103"/>
        <v>18573000</v>
      </c>
      <c r="L148" s="129">
        <v>1.4999999999999999E-2</v>
      </c>
      <c r="M148" s="130">
        <f t="shared" si="104"/>
        <v>18851595</v>
      </c>
      <c r="N148" s="129">
        <v>0.02</v>
      </c>
      <c r="O148" s="130">
        <f t="shared" si="105"/>
        <v>18944460</v>
      </c>
      <c r="P148" s="131">
        <v>0</v>
      </c>
      <c r="Q148" s="130">
        <v>0</v>
      </c>
      <c r="R148" s="131">
        <v>1.9820169062617778</v>
      </c>
      <c r="S148" s="130">
        <v>36812000</v>
      </c>
      <c r="T148" s="130">
        <f t="shared" si="106"/>
        <v>36812000</v>
      </c>
      <c r="U148" s="130">
        <f t="shared" si="98"/>
        <v>0</v>
      </c>
      <c r="V148" s="130">
        <f t="shared" si="99"/>
        <v>0</v>
      </c>
      <c r="W148" s="130">
        <f t="shared" si="100"/>
        <v>36481003.176654287</v>
      </c>
      <c r="X148" s="130">
        <f t="shared" si="101"/>
        <v>330996.82334571332</v>
      </c>
      <c r="Y148" s="130">
        <f t="shared" si="102"/>
        <v>330996.82334571332</v>
      </c>
    </row>
    <row r="149" spans="2:25" x14ac:dyDescent="0.25">
      <c r="B149" s="122" t="s">
        <v>553</v>
      </c>
      <c r="C149" s="122" t="s">
        <v>67</v>
      </c>
      <c r="D149" s="123" t="s">
        <v>472</v>
      </c>
      <c r="E149" s="123" t="s">
        <v>473</v>
      </c>
      <c r="F149" s="124">
        <v>5331</v>
      </c>
      <c r="G149" s="125">
        <v>8</v>
      </c>
      <c r="H149" s="171" t="s">
        <v>474</v>
      </c>
      <c r="I149" s="126">
        <v>12441000</v>
      </c>
      <c r="J149" s="172">
        <v>0.1048</v>
      </c>
      <c r="K149" s="128">
        <f t="shared" si="103"/>
        <v>13745000</v>
      </c>
      <c r="L149" s="129">
        <v>1.4999999999999999E-2</v>
      </c>
      <c r="M149" s="130">
        <f t="shared" si="104"/>
        <v>13951175</v>
      </c>
      <c r="N149" s="129">
        <v>0.02</v>
      </c>
      <c r="O149" s="130">
        <f t="shared" si="105"/>
        <v>14019900</v>
      </c>
      <c r="P149" s="131">
        <v>21</v>
      </c>
      <c r="Q149" s="130">
        <v>288645000</v>
      </c>
      <c r="R149" s="131">
        <v>22</v>
      </c>
      <c r="S149" s="130">
        <v>302390000</v>
      </c>
      <c r="T149" s="130">
        <f t="shared" si="106"/>
        <v>591035000</v>
      </c>
      <c r="U149" s="130">
        <f t="shared" si="98"/>
        <v>288645000</v>
      </c>
      <c r="V149" s="130">
        <f t="shared" si="99"/>
        <v>0</v>
      </c>
      <c r="W149" s="130">
        <f t="shared" si="100"/>
        <v>302390000</v>
      </c>
      <c r="X149" s="130">
        <f t="shared" si="101"/>
        <v>0</v>
      </c>
      <c r="Y149" s="130">
        <f t="shared" si="102"/>
        <v>0</v>
      </c>
    </row>
    <row r="150" spans="2:25" x14ac:dyDescent="0.25">
      <c r="B150" s="122" t="s">
        <v>553</v>
      </c>
      <c r="C150" s="122" t="s">
        <v>67</v>
      </c>
      <c r="D150" s="123" t="s">
        <v>475</v>
      </c>
      <c r="E150" s="123" t="s">
        <v>476</v>
      </c>
      <c r="F150" s="124">
        <v>5331</v>
      </c>
      <c r="G150" s="125">
        <v>8</v>
      </c>
      <c r="H150" s="171" t="s">
        <v>474</v>
      </c>
      <c r="I150" s="126">
        <v>12441000</v>
      </c>
      <c r="J150" s="172">
        <v>0.1148</v>
      </c>
      <c r="K150" s="128">
        <f t="shared" si="103"/>
        <v>13869000</v>
      </c>
      <c r="L150" s="129">
        <v>1.4999999999999999E-2</v>
      </c>
      <c r="M150" s="130">
        <f t="shared" si="104"/>
        <v>14077035</v>
      </c>
      <c r="N150" s="129">
        <v>0.02</v>
      </c>
      <c r="O150" s="130">
        <f t="shared" si="105"/>
        <v>14146380</v>
      </c>
      <c r="P150" s="131">
        <v>2.9731775903093229</v>
      </c>
      <c r="Q150" s="130">
        <v>41235000</v>
      </c>
      <c r="R150" s="131">
        <v>2.9731775903093229</v>
      </c>
      <c r="S150" s="130">
        <v>41235000</v>
      </c>
      <c r="T150" s="130">
        <f t="shared" si="106"/>
        <v>82470000</v>
      </c>
      <c r="U150" s="130">
        <f t="shared" si="98"/>
        <v>40866325.978801645</v>
      </c>
      <c r="V150" s="130">
        <f t="shared" si="99"/>
        <v>368674.02119835466</v>
      </c>
      <c r="W150" s="130">
        <f t="shared" si="100"/>
        <v>40866325.978801645</v>
      </c>
      <c r="X150" s="130">
        <f t="shared" si="101"/>
        <v>368674.02119835466</v>
      </c>
      <c r="Y150" s="130">
        <f t="shared" si="102"/>
        <v>737348.04239670932</v>
      </c>
    </row>
    <row r="151" spans="2:25" x14ac:dyDescent="0.25">
      <c r="B151" s="122" t="s">
        <v>554</v>
      </c>
      <c r="C151" s="122" t="s">
        <v>69</v>
      </c>
      <c r="D151" s="123" t="s">
        <v>472</v>
      </c>
      <c r="E151" s="123" t="s">
        <v>473</v>
      </c>
      <c r="F151" s="124">
        <v>4420</v>
      </c>
      <c r="G151" s="125">
        <v>2</v>
      </c>
      <c r="H151" s="171" t="s">
        <v>474</v>
      </c>
      <c r="I151" s="126">
        <v>10080000</v>
      </c>
      <c r="J151" s="172">
        <v>0.1048</v>
      </c>
      <c r="K151" s="128">
        <f t="shared" si="103"/>
        <v>11136000</v>
      </c>
      <c r="L151" s="129">
        <v>1.4999999999999999E-2</v>
      </c>
      <c r="M151" s="130">
        <f t="shared" si="104"/>
        <v>11303040</v>
      </c>
      <c r="N151" s="129">
        <v>0.02</v>
      </c>
      <c r="O151" s="130">
        <f t="shared" si="105"/>
        <v>11358720</v>
      </c>
      <c r="P151" s="131">
        <v>0</v>
      </c>
      <c r="Q151" s="130">
        <v>0</v>
      </c>
      <c r="R151" s="131">
        <v>12</v>
      </c>
      <c r="S151" s="130">
        <v>133632000</v>
      </c>
      <c r="T151" s="130">
        <f t="shared" si="106"/>
        <v>133632000</v>
      </c>
      <c r="U151" s="130">
        <f t="shared" si="98"/>
        <v>0</v>
      </c>
      <c r="V151" s="130">
        <f t="shared" si="99"/>
        <v>0</v>
      </c>
      <c r="W151" s="130">
        <f t="shared" si="100"/>
        <v>133632000</v>
      </c>
      <c r="X151" s="130">
        <f t="shared" si="101"/>
        <v>0</v>
      </c>
      <c r="Y151" s="130">
        <f t="shared" si="102"/>
        <v>0</v>
      </c>
    </row>
    <row r="152" spans="2:25" x14ac:dyDescent="0.25">
      <c r="B152" s="122" t="s">
        <v>554</v>
      </c>
      <c r="C152" s="122" t="s">
        <v>69</v>
      </c>
      <c r="D152" s="123" t="s">
        <v>475</v>
      </c>
      <c r="E152" s="123" t="s">
        <v>476</v>
      </c>
      <c r="F152" s="124">
        <v>4420</v>
      </c>
      <c r="G152" s="125">
        <v>2</v>
      </c>
      <c r="H152" s="171" t="s">
        <v>474</v>
      </c>
      <c r="I152" s="126">
        <v>10080000</v>
      </c>
      <c r="J152" s="172">
        <v>0.1148</v>
      </c>
      <c r="K152" s="128">
        <f t="shared" si="103"/>
        <v>11237000</v>
      </c>
      <c r="L152" s="129">
        <v>1.4999999999999999E-2</v>
      </c>
      <c r="M152" s="130">
        <f t="shared" si="104"/>
        <v>11405555</v>
      </c>
      <c r="N152" s="129">
        <v>0.02</v>
      </c>
      <c r="O152" s="130">
        <f t="shared" si="105"/>
        <v>11461740</v>
      </c>
      <c r="P152" s="131">
        <v>11.892142030791137</v>
      </c>
      <c r="Q152" s="130">
        <v>133632000</v>
      </c>
      <c r="R152" s="131">
        <v>0</v>
      </c>
      <c r="S152" s="130">
        <v>0</v>
      </c>
      <c r="T152" s="130">
        <f t="shared" si="106"/>
        <v>133632000</v>
      </c>
      <c r="U152" s="130">
        <f t="shared" si="98"/>
        <v>132430893.65489009</v>
      </c>
      <c r="V152" s="130">
        <f t="shared" si="99"/>
        <v>1201106.3451099098</v>
      </c>
      <c r="W152" s="130">
        <f t="shared" si="100"/>
        <v>0</v>
      </c>
      <c r="X152" s="130">
        <f t="shared" si="101"/>
        <v>0</v>
      </c>
      <c r="Y152" s="130">
        <f t="shared" si="102"/>
        <v>1201106.3451099098</v>
      </c>
    </row>
    <row r="153" spans="2:25" x14ac:dyDescent="0.25">
      <c r="B153" s="122" t="s">
        <v>555</v>
      </c>
      <c r="C153" s="122" t="s">
        <v>70</v>
      </c>
      <c r="D153" s="123" t="s">
        <v>472</v>
      </c>
      <c r="E153" s="123" t="s">
        <v>473</v>
      </c>
      <c r="F153" s="124">
        <v>3095</v>
      </c>
      <c r="G153" s="125">
        <v>2</v>
      </c>
      <c r="H153" s="171" t="s">
        <v>474</v>
      </c>
      <c r="I153" s="126">
        <v>10572000</v>
      </c>
      <c r="J153" s="172">
        <v>0.1048</v>
      </c>
      <c r="K153" s="128">
        <f t="shared" si="103"/>
        <v>11680000</v>
      </c>
      <c r="L153" s="129">
        <v>1.4999999999999999E-2</v>
      </c>
      <c r="M153" s="130">
        <f t="shared" si="104"/>
        <v>11855200</v>
      </c>
      <c r="N153" s="129">
        <v>0.02</v>
      </c>
      <c r="O153" s="130">
        <f t="shared" si="105"/>
        <v>11913600</v>
      </c>
      <c r="P153" s="131">
        <v>0</v>
      </c>
      <c r="Q153" s="130">
        <v>0</v>
      </c>
      <c r="R153" s="131">
        <v>10</v>
      </c>
      <c r="S153" s="130">
        <v>116800000</v>
      </c>
      <c r="T153" s="130">
        <f t="shared" si="106"/>
        <v>116800000</v>
      </c>
      <c r="U153" s="130">
        <f t="shared" si="98"/>
        <v>0</v>
      </c>
      <c r="V153" s="130">
        <f t="shared" si="99"/>
        <v>0</v>
      </c>
      <c r="W153" s="130">
        <f t="shared" si="100"/>
        <v>116800000</v>
      </c>
      <c r="X153" s="130">
        <f t="shared" si="101"/>
        <v>0</v>
      </c>
      <c r="Y153" s="130">
        <f t="shared" si="102"/>
        <v>0</v>
      </c>
    </row>
    <row r="154" spans="2:25" x14ac:dyDescent="0.25">
      <c r="B154" s="122" t="s">
        <v>555</v>
      </c>
      <c r="C154" s="122" t="s">
        <v>70</v>
      </c>
      <c r="D154" s="123" t="s">
        <v>475</v>
      </c>
      <c r="E154" s="123" t="s">
        <v>476</v>
      </c>
      <c r="F154" s="124">
        <v>3095</v>
      </c>
      <c r="G154" s="125">
        <v>2</v>
      </c>
      <c r="H154" s="171" t="s">
        <v>474</v>
      </c>
      <c r="I154" s="126">
        <v>10572000</v>
      </c>
      <c r="J154" s="172">
        <v>0.1148</v>
      </c>
      <c r="K154" s="128">
        <f t="shared" si="103"/>
        <v>11786000</v>
      </c>
      <c r="L154" s="129">
        <v>1.4999999999999999E-2</v>
      </c>
      <c r="M154" s="130">
        <f t="shared" si="104"/>
        <v>11962790</v>
      </c>
      <c r="N154" s="129">
        <v>0.02</v>
      </c>
      <c r="O154" s="130">
        <f t="shared" si="105"/>
        <v>12021720</v>
      </c>
      <c r="P154" s="131">
        <v>9.9100627863566952</v>
      </c>
      <c r="Q154" s="130">
        <v>116800000</v>
      </c>
      <c r="R154" s="131">
        <v>0</v>
      </c>
      <c r="S154" s="130">
        <v>0</v>
      </c>
      <c r="T154" s="130">
        <f t="shared" si="106"/>
        <v>116800000</v>
      </c>
      <c r="U154" s="130">
        <f t="shared" si="98"/>
        <v>115749533.3446462</v>
      </c>
      <c r="V154" s="130">
        <f t="shared" si="99"/>
        <v>1050466.6553537995</v>
      </c>
      <c r="W154" s="130">
        <f t="shared" si="100"/>
        <v>0</v>
      </c>
      <c r="X154" s="130">
        <f t="shared" si="101"/>
        <v>0</v>
      </c>
      <c r="Y154" s="130">
        <f t="shared" si="102"/>
        <v>1050466.6553537995</v>
      </c>
    </row>
    <row r="155" spans="2:25" x14ac:dyDescent="0.25">
      <c r="B155" s="122" t="s">
        <v>556</v>
      </c>
      <c r="C155" s="122" t="s">
        <v>71</v>
      </c>
      <c r="D155" s="123" t="s">
        <v>472</v>
      </c>
      <c r="E155" s="123" t="s">
        <v>473</v>
      </c>
      <c r="F155" s="124">
        <v>5322</v>
      </c>
      <c r="G155" s="125">
        <v>2</v>
      </c>
      <c r="H155" s="171" t="s">
        <v>474</v>
      </c>
      <c r="I155" s="126">
        <v>11700000</v>
      </c>
      <c r="J155" s="172">
        <v>0.1048</v>
      </c>
      <c r="K155" s="128">
        <f t="shared" si="103"/>
        <v>12926000</v>
      </c>
      <c r="L155" s="129">
        <v>1.4999999999999999E-2</v>
      </c>
      <c r="M155" s="130">
        <f t="shared" si="104"/>
        <v>13119890</v>
      </c>
      <c r="N155" s="129">
        <v>0.02</v>
      </c>
      <c r="O155" s="130">
        <f t="shared" si="105"/>
        <v>13184520</v>
      </c>
      <c r="P155" s="131">
        <v>13.9</v>
      </c>
      <c r="Q155" s="130">
        <v>179671400</v>
      </c>
      <c r="R155" s="131">
        <v>0</v>
      </c>
      <c r="S155" s="130">
        <v>0</v>
      </c>
      <c r="T155" s="130">
        <f t="shared" si="106"/>
        <v>179671400</v>
      </c>
      <c r="U155" s="130">
        <f t="shared" si="98"/>
        <v>179671400</v>
      </c>
      <c r="V155" s="130">
        <f t="shared" si="99"/>
        <v>0</v>
      </c>
      <c r="W155" s="130">
        <f t="shared" si="100"/>
        <v>0</v>
      </c>
      <c r="X155" s="130">
        <f t="shared" si="101"/>
        <v>0</v>
      </c>
      <c r="Y155" s="130">
        <f t="shared" si="102"/>
        <v>0</v>
      </c>
    </row>
    <row r="156" spans="2:25" x14ac:dyDescent="0.25">
      <c r="B156" s="122" t="s">
        <v>556</v>
      </c>
      <c r="C156" s="122" t="s">
        <v>71</v>
      </c>
      <c r="D156" s="123" t="s">
        <v>475</v>
      </c>
      <c r="E156" s="123" t="s">
        <v>476</v>
      </c>
      <c r="F156" s="124">
        <v>5322</v>
      </c>
      <c r="G156" s="125">
        <v>2</v>
      </c>
      <c r="H156" s="171" t="s">
        <v>474</v>
      </c>
      <c r="I156" s="126">
        <v>11700000</v>
      </c>
      <c r="J156" s="172">
        <v>0.1148</v>
      </c>
      <c r="K156" s="128">
        <f t="shared" si="103"/>
        <v>13043000</v>
      </c>
      <c r="L156" s="129">
        <v>1.4999999999999999E-2</v>
      </c>
      <c r="M156" s="130">
        <f t="shared" si="104"/>
        <v>13238645</v>
      </c>
      <c r="N156" s="129">
        <v>0.02</v>
      </c>
      <c r="O156" s="130">
        <f t="shared" si="105"/>
        <v>13303860</v>
      </c>
      <c r="P156" s="131">
        <v>0</v>
      </c>
      <c r="Q156" s="130">
        <v>0</v>
      </c>
      <c r="R156" s="131">
        <v>11.892356053055279</v>
      </c>
      <c r="S156" s="130">
        <v>155112000</v>
      </c>
      <c r="T156" s="130">
        <f t="shared" si="106"/>
        <v>155112000</v>
      </c>
      <c r="U156" s="130">
        <f t="shared" si="98"/>
        <v>0</v>
      </c>
      <c r="V156" s="130">
        <f t="shared" si="99"/>
        <v>0</v>
      </c>
      <c r="W156" s="130">
        <f t="shared" si="100"/>
        <v>153720594.34179252</v>
      </c>
      <c r="X156" s="130">
        <f t="shared" si="101"/>
        <v>1391405.6582074761</v>
      </c>
      <c r="Y156" s="130">
        <f t="shared" si="102"/>
        <v>1391405.6582074761</v>
      </c>
    </row>
    <row r="157" spans="2:25" x14ac:dyDescent="0.25">
      <c r="B157" s="122" t="s">
        <v>557</v>
      </c>
      <c r="C157" s="122" t="s">
        <v>72</v>
      </c>
      <c r="D157" s="123" t="s">
        <v>472</v>
      </c>
      <c r="E157" s="123" t="s">
        <v>473</v>
      </c>
      <c r="F157" s="124">
        <v>19769</v>
      </c>
      <c r="G157" s="125">
        <v>4</v>
      </c>
      <c r="H157" s="171" t="s">
        <v>474</v>
      </c>
      <c r="I157" s="126">
        <v>12985000</v>
      </c>
      <c r="J157" s="172">
        <v>0.1048</v>
      </c>
      <c r="K157" s="128">
        <f t="shared" si="103"/>
        <v>14346000</v>
      </c>
      <c r="L157" s="129">
        <v>1.4999999999999999E-2</v>
      </c>
      <c r="M157" s="130">
        <f t="shared" si="104"/>
        <v>14561190</v>
      </c>
      <c r="N157" s="129">
        <v>0.02</v>
      </c>
      <c r="O157" s="130">
        <f t="shared" si="105"/>
        <v>14632920</v>
      </c>
      <c r="P157" s="131">
        <v>17.106649937264741</v>
      </c>
      <c r="Q157" s="130">
        <v>245412000</v>
      </c>
      <c r="R157" s="131">
        <v>18.817314930991216</v>
      </c>
      <c r="S157" s="130">
        <v>269953200</v>
      </c>
      <c r="T157" s="130">
        <f t="shared" si="106"/>
        <v>515365200</v>
      </c>
      <c r="U157" s="130">
        <f t="shared" si="98"/>
        <v>245411999.99999997</v>
      </c>
      <c r="V157" s="130">
        <f t="shared" si="99"/>
        <v>0</v>
      </c>
      <c r="W157" s="130">
        <f t="shared" si="100"/>
        <v>269953200</v>
      </c>
      <c r="X157" s="130">
        <f t="shared" si="101"/>
        <v>0</v>
      </c>
      <c r="Y157" s="130">
        <f t="shared" si="102"/>
        <v>0</v>
      </c>
    </row>
    <row r="158" spans="2:25" x14ac:dyDescent="0.25">
      <c r="B158" s="122" t="s">
        <v>557</v>
      </c>
      <c r="C158" s="122" t="s">
        <v>72</v>
      </c>
      <c r="D158" s="123" t="s">
        <v>475</v>
      </c>
      <c r="E158" s="123" t="s">
        <v>476</v>
      </c>
      <c r="F158" s="124">
        <v>19769</v>
      </c>
      <c r="G158" s="125">
        <v>4</v>
      </c>
      <c r="H158" s="171" t="s">
        <v>474</v>
      </c>
      <c r="I158" s="126">
        <v>12985000</v>
      </c>
      <c r="J158" s="172">
        <v>0.1148</v>
      </c>
      <c r="K158" s="128">
        <f t="shared" si="103"/>
        <v>14476000</v>
      </c>
      <c r="L158" s="129">
        <v>1.4999999999999999E-2</v>
      </c>
      <c r="M158" s="130">
        <f t="shared" si="104"/>
        <v>14693140</v>
      </c>
      <c r="N158" s="129">
        <v>0.02</v>
      </c>
      <c r="O158" s="130">
        <f t="shared" si="105"/>
        <v>14765520</v>
      </c>
      <c r="P158" s="131">
        <v>7.977894445979552</v>
      </c>
      <c r="Q158" s="130">
        <v>115488000</v>
      </c>
      <c r="R158" s="131">
        <v>5.9834208344846642</v>
      </c>
      <c r="S158" s="130">
        <v>86616000</v>
      </c>
      <c r="T158" s="130">
        <f t="shared" si="106"/>
        <v>202104000</v>
      </c>
      <c r="U158" s="130">
        <f t="shared" si="98"/>
        <v>114450873.72202265</v>
      </c>
      <c r="V158" s="130">
        <f t="shared" si="99"/>
        <v>1037126.2779773474</v>
      </c>
      <c r="W158" s="130">
        <f t="shared" si="100"/>
        <v>85838155.291516989</v>
      </c>
      <c r="X158" s="130">
        <f t="shared" si="101"/>
        <v>777844.70848301053</v>
      </c>
      <c r="Y158" s="130">
        <f t="shared" si="102"/>
        <v>1814970.9864603579</v>
      </c>
    </row>
    <row r="159" spans="2:25" x14ac:dyDescent="0.25">
      <c r="B159" s="122" t="s">
        <v>558</v>
      </c>
      <c r="C159" s="122" t="s">
        <v>73</v>
      </c>
      <c r="D159" s="123" t="s">
        <v>472</v>
      </c>
      <c r="E159" s="123" t="s">
        <v>473</v>
      </c>
      <c r="F159" s="124">
        <v>108755</v>
      </c>
      <c r="G159" s="125">
        <v>3</v>
      </c>
      <c r="H159" s="171" t="s">
        <v>474</v>
      </c>
      <c r="I159" s="126">
        <v>10596000</v>
      </c>
      <c r="J159" s="172">
        <v>0.1048</v>
      </c>
      <c r="K159" s="128">
        <f t="shared" si="103"/>
        <v>11706000</v>
      </c>
      <c r="L159" s="129">
        <v>1.4999999999999999E-2</v>
      </c>
      <c r="M159" s="130">
        <f t="shared" si="104"/>
        <v>11881590</v>
      </c>
      <c r="N159" s="129">
        <v>0.02</v>
      </c>
      <c r="O159" s="130">
        <f t="shared" si="105"/>
        <v>11940120</v>
      </c>
      <c r="P159" s="131">
        <v>6</v>
      </c>
      <c r="Q159" s="130">
        <v>70236000</v>
      </c>
      <c r="R159" s="131">
        <v>4.5</v>
      </c>
      <c r="S159" s="130">
        <v>52677000</v>
      </c>
      <c r="T159" s="130">
        <f t="shared" si="106"/>
        <v>122913000</v>
      </c>
      <c r="U159" s="130">
        <f t="shared" si="98"/>
        <v>70236000</v>
      </c>
      <c r="V159" s="130">
        <f t="shared" si="99"/>
        <v>0</v>
      </c>
      <c r="W159" s="130">
        <f t="shared" si="100"/>
        <v>52677000</v>
      </c>
      <c r="X159" s="130">
        <f t="shared" si="101"/>
        <v>0</v>
      </c>
      <c r="Y159" s="130">
        <f t="shared" si="102"/>
        <v>0</v>
      </c>
    </row>
    <row r="160" spans="2:25" x14ac:dyDescent="0.25">
      <c r="B160" s="122" t="s">
        <v>558</v>
      </c>
      <c r="C160" s="122" t="s">
        <v>73</v>
      </c>
      <c r="D160" s="123" t="s">
        <v>475</v>
      </c>
      <c r="E160" s="123" t="s">
        <v>476</v>
      </c>
      <c r="F160" s="124">
        <v>108755</v>
      </c>
      <c r="G160" s="125">
        <v>3</v>
      </c>
      <c r="H160" s="171" t="s">
        <v>474</v>
      </c>
      <c r="I160" s="126">
        <v>10596000</v>
      </c>
      <c r="J160" s="172">
        <v>0.1148</v>
      </c>
      <c r="K160" s="128">
        <f t="shared" si="103"/>
        <v>11812000</v>
      </c>
      <c r="L160" s="129">
        <v>1.4999999999999999E-2</v>
      </c>
      <c r="M160" s="130">
        <f t="shared" si="104"/>
        <v>11989180</v>
      </c>
      <c r="N160" s="129">
        <v>0.02</v>
      </c>
      <c r="O160" s="130">
        <f t="shared" si="105"/>
        <v>12048240</v>
      </c>
      <c r="P160" s="131">
        <v>3.9641043007111412</v>
      </c>
      <c r="Q160" s="130">
        <v>46824000</v>
      </c>
      <c r="R160" s="131">
        <v>3.9641043007111412</v>
      </c>
      <c r="S160" s="130">
        <v>46824000</v>
      </c>
      <c r="T160" s="130">
        <f t="shared" si="106"/>
        <v>93648000</v>
      </c>
      <c r="U160" s="130">
        <f t="shared" si="98"/>
        <v>46403804.944124617</v>
      </c>
      <c r="V160" s="130">
        <f t="shared" si="99"/>
        <v>420195.05587538332</v>
      </c>
      <c r="W160" s="130">
        <f t="shared" si="100"/>
        <v>46403804.944124617</v>
      </c>
      <c r="X160" s="130">
        <f t="shared" si="101"/>
        <v>420195.05587538332</v>
      </c>
      <c r="Y160" s="130">
        <f t="shared" si="102"/>
        <v>840390.11175076663</v>
      </c>
    </row>
    <row r="161" spans="2:25" x14ac:dyDescent="0.25">
      <c r="B161" s="122" t="s">
        <v>559</v>
      </c>
      <c r="C161" s="122" t="s">
        <v>74</v>
      </c>
      <c r="D161" s="123" t="s">
        <v>472</v>
      </c>
      <c r="E161" s="123" t="s">
        <v>473</v>
      </c>
      <c r="F161" s="124">
        <v>101675</v>
      </c>
      <c r="G161" s="125">
        <v>4</v>
      </c>
      <c r="H161" s="171" t="s">
        <v>474</v>
      </c>
      <c r="I161" s="126">
        <v>13042000</v>
      </c>
      <c r="J161" s="172">
        <v>0.1048</v>
      </c>
      <c r="K161" s="128">
        <f t="shared" si="103"/>
        <v>14409000</v>
      </c>
      <c r="L161" s="129">
        <v>1.4999999999999999E-2</v>
      </c>
      <c r="M161" s="130">
        <f t="shared" si="104"/>
        <v>14625135</v>
      </c>
      <c r="N161" s="129">
        <v>0.02</v>
      </c>
      <c r="O161" s="130">
        <f t="shared" si="105"/>
        <v>14697180</v>
      </c>
      <c r="P161" s="131">
        <v>10.5</v>
      </c>
      <c r="Q161" s="130">
        <v>151294500</v>
      </c>
      <c r="R161" s="131">
        <v>4.5</v>
      </c>
      <c r="S161" s="130">
        <v>64840500</v>
      </c>
      <c r="T161" s="130">
        <f t="shared" si="106"/>
        <v>216135000</v>
      </c>
      <c r="U161" s="130">
        <f t="shared" si="98"/>
        <v>151294500</v>
      </c>
      <c r="V161" s="130">
        <f t="shared" si="99"/>
        <v>0</v>
      </c>
      <c r="W161" s="130">
        <f t="shared" si="100"/>
        <v>64840500</v>
      </c>
      <c r="X161" s="130">
        <f t="shared" si="101"/>
        <v>0</v>
      </c>
      <c r="Y161" s="130">
        <f t="shared" si="102"/>
        <v>0</v>
      </c>
    </row>
    <row r="162" spans="2:25" x14ac:dyDescent="0.25">
      <c r="B162" s="122" t="s">
        <v>559</v>
      </c>
      <c r="C162" s="122" t="s">
        <v>74</v>
      </c>
      <c r="D162" s="123" t="s">
        <v>475</v>
      </c>
      <c r="E162" s="123" t="s">
        <v>476</v>
      </c>
      <c r="F162" s="124">
        <v>101675</v>
      </c>
      <c r="G162" s="125">
        <v>4</v>
      </c>
      <c r="H162" s="171" t="s">
        <v>474</v>
      </c>
      <c r="I162" s="126">
        <v>13042000</v>
      </c>
      <c r="J162" s="172">
        <v>0.1148</v>
      </c>
      <c r="K162" s="128">
        <f t="shared" si="103"/>
        <v>14539000</v>
      </c>
      <c r="L162" s="129">
        <v>1.4999999999999999E-2</v>
      </c>
      <c r="M162" s="130">
        <f t="shared" si="104"/>
        <v>14757085</v>
      </c>
      <c r="N162" s="129">
        <v>0.02</v>
      </c>
      <c r="O162" s="130">
        <f t="shared" si="105"/>
        <v>14829780</v>
      </c>
      <c r="P162" s="131">
        <v>0</v>
      </c>
      <c r="Q162" s="130">
        <v>0</v>
      </c>
      <c r="R162" s="131">
        <v>7.9284682577893939</v>
      </c>
      <c r="S162" s="130">
        <v>115272000</v>
      </c>
      <c r="T162" s="130">
        <f t="shared" si="106"/>
        <v>115272000</v>
      </c>
      <c r="U162" s="130">
        <f t="shared" si="98"/>
        <v>0</v>
      </c>
      <c r="V162" s="130">
        <f t="shared" si="99"/>
        <v>0</v>
      </c>
      <c r="W162" s="130">
        <f t="shared" si="100"/>
        <v>114241299.12648737</v>
      </c>
      <c r="X162" s="130">
        <f t="shared" si="101"/>
        <v>1030700.8735126257</v>
      </c>
      <c r="Y162" s="130">
        <f t="shared" si="102"/>
        <v>1030700.8735126257</v>
      </c>
    </row>
    <row r="163" spans="2:25" x14ac:dyDescent="0.25">
      <c r="B163" s="122" t="s">
        <v>560</v>
      </c>
      <c r="C163" s="122" t="s">
        <v>76</v>
      </c>
      <c r="D163" s="123" t="s">
        <v>472</v>
      </c>
      <c r="E163" s="123" t="s">
        <v>473</v>
      </c>
      <c r="F163" s="125">
        <v>105864</v>
      </c>
      <c r="G163" s="125">
        <v>4</v>
      </c>
      <c r="H163" s="171" t="s">
        <v>474</v>
      </c>
      <c r="I163" s="126">
        <v>10596000</v>
      </c>
      <c r="J163" s="172">
        <v>0.1048</v>
      </c>
      <c r="K163" s="128">
        <f t="shared" si="103"/>
        <v>11706000</v>
      </c>
      <c r="L163" s="129">
        <v>1.4999999999999999E-2</v>
      </c>
      <c r="M163" s="130">
        <f t="shared" si="104"/>
        <v>11881590</v>
      </c>
      <c r="N163" s="129">
        <v>0.02</v>
      </c>
      <c r="O163" s="130">
        <f t="shared" si="105"/>
        <v>11940120</v>
      </c>
      <c r="P163" s="131">
        <v>5.2</v>
      </c>
      <c r="Q163" s="130">
        <v>60871200</v>
      </c>
      <c r="R163" s="131">
        <v>4.4000000000000004</v>
      </c>
      <c r="S163" s="130">
        <v>51506400</v>
      </c>
      <c r="T163" s="130">
        <f t="shared" si="106"/>
        <v>112377600</v>
      </c>
      <c r="U163" s="130">
        <f t="shared" si="98"/>
        <v>60871200</v>
      </c>
      <c r="V163" s="130">
        <f t="shared" si="99"/>
        <v>0</v>
      </c>
      <c r="W163" s="130">
        <f t="shared" si="100"/>
        <v>51506400.000000007</v>
      </c>
      <c r="X163" s="130">
        <f t="shared" si="101"/>
        <v>0</v>
      </c>
      <c r="Y163" s="130">
        <f t="shared" si="102"/>
        <v>0</v>
      </c>
    </row>
    <row r="164" spans="2:25" x14ac:dyDescent="0.25">
      <c r="B164" s="122" t="s">
        <v>560</v>
      </c>
      <c r="C164" s="122" t="s">
        <v>76</v>
      </c>
      <c r="D164" s="123" t="s">
        <v>475</v>
      </c>
      <c r="E164" s="123" t="s">
        <v>476</v>
      </c>
      <c r="F164" s="125">
        <v>105864</v>
      </c>
      <c r="G164" s="125">
        <v>4</v>
      </c>
      <c r="H164" s="171" t="s">
        <v>474</v>
      </c>
      <c r="I164" s="126">
        <v>10596000</v>
      </c>
      <c r="J164" s="172">
        <v>0.1148</v>
      </c>
      <c r="K164" s="128">
        <f t="shared" si="103"/>
        <v>11812000</v>
      </c>
      <c r="L164" s="129">
        <v>1.4999999999999999E-2</v>
      </c>
      <c r="M164" s="130">
        <f t="shared" si="104"/>
        <v>11989180</v>
      </c>
      <c r="N164" s="129">
        <v>0.02</v>
      </c>
      <c r="O164" s="130">
        <f t="shared" si="105"/>
        <v>12048240</v>
      </c>
      <c r="P164" s="131">
        <v>2.9730782255333561</v>
      </c>
      <c r="Q164" s="130">
        <v>35118000</v>
      </c>
      <c r="R164" s="131">
        <v>2.9730782255333561</v>
      </c>
      <c r="S164" s="130">
        <v>35118000</v>
      </c>
      <c r="T164" s="130">
        <f t="shared" si="106"/>
        <v>70236000</v>
      </c>
      <c r="U164" s="130">
        <f t="shared" si="98"/>
        <v>34802853.708093464</v>
      </c>
      <c r="V164" s="130">
        <f t="shared" si="99"/>
        <v>315146.29190653563</v>
      </c>
      <c r="W164" s="130">
        <f t="shared" si="100"/>
        <v>34802853.708093464</v>
      </c>
      <c r="X164" s="130">
        <f t="shared" si="101"/>
        <v>315146.29190653563</v>
      </c>
      <c r="Y164" s="130">
        <f t="shared" si="102"/>
        <v>630292.58381307125</v>
      </c>
    </row>
    <row r="165" spans="2:25" x14ac:dyDescent="0.25">
      <c r="B165" s="122" t="s">
        <v>561</v>
      </c>
      <c r="C165" s="122" t="s">
        <v>75</v>
      </c>
      <c r="D165" s="123" t="s">
        <v>472</v>
      </c>
      <c r="E165" s="123" t="s">
        <v>473</v>
      </c>
      <c r="F165" s="124">
        <v>107419</v>
      </c>
      <c r="G165" s="125">
        <v>4</v>
      </c>
      <c r="H165" s="171" t="s">
        <v>474</v>
      </c>
      <c r="I165" s="126">
        <v>13130000</v>
      </c>
      <c r="J165" s="172">
        <v>0.1048</v>
      </c>
      <c r="K165" s="128">
        <f t="shared" si="103"/>
        <v>14506000</v>
      </c>
      <c r="L165" s="129">
        <v>1.4999999999999999E-2</v>
      </c>
      <c r="M165" s="130">
        <f t="shared" si="104"/>
        <v>14723590</v>
      </c>
      <c r="N165" s="129">
        <v>0.02</v>
      </c>
      <c r="O165" s="130">
        <f t="shared" si="105"/>
        <v>14796120</v>
      </c>
      <c r="P165" s="131">
        <v>5.5</v>
      </c>
      <c r="Q165" s="130">
        <v>79783000</v>
      </c>
      <c r="R165" s="131">
        <v>5.5</v>
      </c>
      <c r="S165" s="130">
        <v>79783000</v>
      </c>
      <c r="T165" s="130">
        <f t="shared" si="106"/>
        <v>159566000</v>
      </c>
      <c r="U165" s="130">
        <f t="shared" si="98"/>
        <v>79783000</v>
      </c>
      <c r="V165" s="130">
        <f t="shared" si="99"/>
        <v>0</v>
      </c>
      <c r="W165" s="130">
        <f t="shared" si="100"/>
        <v>79783000</v>
      </c>
      <c r="X165" s="130">
        <f t="shared" si="101"/>
        <v>0</v>
      </c>
      <c r="Y165" s="130">
        <f t="shared" si="102"/>
        <v>0</v>
      </c>
    </row>
    <row r="166" spans="2:25" x14ac:dyDescent="0.25">
      <c r="B166" s="122" t="s">
        <v>561</v>
      </c>
      <c r="C166" s="122" t="s">
        <v>75</v>
      </c>
      <c r="D166" s="123" t="s">
        <v>475</v>
      </c>
      <c r="E166" s="123" t="s">
        <v>476</v>
      </c>
      <c r="F166" s="124">
        <v>107419</v>
      </c>
      <c r="G166" s="125">
        <v>4</v>
      </c>
      <c r="H166" s="171" t="s">
        <v>474</v>
      </c>
      <c r="I166" s="126">
        <v>13130000</v>
      </c>
      <c r="J166" s="172">
        <v>0.1148</v>
      </c>
      <c r="K166" s="128">
        <f t="shared" si="103"/>
        <v>14637000</v>
      </c>
      <c r="L166" s="129">
        <v>1.4999999999999999E-2</v>
      </c>
      <c r="M166" s="130">
        <f t="shared" si="104"/>
        <v>14856555</v>
      </c>
      <c r="N166" s="129">
        <v>0.02</v>
      </c>
      <c r="O166" s="130">
        <f t="shared" si="105"/>
        <v>14929740</v>
      </c>
      <c r="P166" s="131">
        <v>3.9642003142720501</v>
      </c>
      <c r="Q166" s="130">
        <v>58024000</v>
      </c>
      <c r="R166" s="131">
        <v>3.9642003142720501</v>
      </c>
      <c r="S166" s="130">
        <v>58024000</v>
      </c>
      <c r="T166" s="130">
        <f t="shared" si="106"/>
        <v>116048000</v>
      </c>
      <c r="U166" s="130">
        <f t="shared" si="98"/>
        <v>57504689.758830361</v>
      </c>
      <c r="V166" s="130">
        <f t="shared" si="99"/>
        <v>519310.24116963893</v>
      </c>
      <c r="W166" s="130">
        <f t="shared" si="100"/>
        <v>57504689.758830361</v>
      </c>
      <c r="X166" s="130">
        <f t="shared" si="101"/>
        <v>519310.24116963893</v>
      </c>
      <c r="Y166" s="130">
        <f t="shared" si="102"/>
        <v>1038620.4823392779</v>
      </c>
    </row>
    <row r="167" spans="2:25" x14ac:dyDescent="0.25">
      <c r="B167" s="122"/>
      <c r="C167" s="132" t="s">
        <v>490</v>
      </c>
      <c r="D167" s="174"/>
      <c r="E167" s="174"/>
      <c r="F167" s="134"/>
      <c r="G167" s="134"/>
      <c r="H167" s="175"/>
      <c r="I167" s="126"/>
      <c r="J167" s="172" t="s">
        <v>544</v>
      </c>
      <c r="K167" s="128"/>
      <c r="L167" s="125"/>
      <c r="M167" s="122"/>
      <c r="N167" s="125"/>
      <c r="O167" s="122"/>
      <c r="P167" s="131"/>
      <c r="Q167" s="130"/>
      <c r="R167" s="131"/>
      <c r="S167" s="130"/>
      <c r="T167" s="130"/>
      <c r="U167" s="176"/>
      <c r="V167" s="130"/>
      <c r="W167" s="130"/>
      <c r="X167" s="130"/>
      <c r="Y167" s="130"/>
    </row>
    <row r="168" spans="2:25" x14ac:dyDescent="0.25">
      <c r="B168" s="122" t="s">
        <v>562</v>
      </c>
      <c r="C168" s="122" t="s">
        <v>77</v>
      </c>
      <c r="D168" s="123" t="s">
        <v>472</v>
      </c>
      <c r="E168" s="123" t="s">
        <v>473</v>
      </c>
      <c r="F168" s="125">
        <v>107650</v>
      </c>
      <c r="G168" s="125">
        <v>8</v>
      </c>
      <c r="H168" s="171" t="s">
        <v>474</v>
      </c>
      <c r="I168" s="126">
        <v>17448000</v>
      </c>
      <c r="J168" s="172">
        <v>0.1048</v>
      </c>
      <c r="K168" s="128">
        <f t="shared" ref="K168:K218" si="107">+ROUND((I168*J168)+I168,-3)</f>
        <v>19277000</v>
      </c>
      <c r="L168" s="129">
        <v>1.4999999999999999E-2</v>
      </c>
      <c r="M168" s="130">
        <f t="shared" ref="M168:M218" si="108">+(K168*L168)+K168</f>
        <v>19566155</v>
      </c>
      <c r="N168" s="129">
        <v>0.02</v>
      </c>
      <c r="O168" s="130">
        <f t="shared" ref="O168:O218" si="109">+(K168*N168)+K168</f>
        <v>19662540</v>
      </c>
      <c r="P168" s="131">
        <v>2.85</v>
      </c>
      <c r="Q168" s="130">
        <v>54939450</v>
      </c>
      <c r="R168" s="131">
        <v>0.8</v>
      </c>
      <c r="S168" s="130">
        <v>15421600</v>
      </c>
      <c r="T168" s="130">
        <f t="shared" ref="T168:T218" si="110">Q168+S168</f>
        <v>70361050</v>
      </c>
      <c r="U168" s="130">
        <f t="shared" ref="U168:U218" si="111">+ROUND((I168*$U$11)+I168,-3)*P168</f>
        <v>54939450</v>
      </c>
      <c r="V168" s="130">
        <f t="shared" ref="V168:V218" si="112">Q168-U168</f>
        <v>0</v>
      </c>
      <c r="W168" s="130">
        <f t="shared" ref="W168:W218" si="113">+ROUND((I168*$W$11)+I168,-3)*R168</f>
        <v>15421600</v>
      </c>
      <c r="X168" s="130">
        <f t="shared" ref="X168:X218" si="114">S168-W168</f>
        <v>0</v>
      </c>
      <c r="Y168" s="130">
        <f t="shared" ref="Y168:Y218" si="115">V168+X168</f>
        <v>0</v>
      </c>
    </row>
    <row r="169" spans="2:25" x14ac:dyDescent="0.25">
      <c r="B169" s="122" t="s">
        <v>562</v>
      </c>
      <c r="C169" s="122" t="s">
        <v>77</v>
      </c>
      <c r="D169" s="123" t="s">
        <v>475</v>
      </c>
      <c r="E169" s="123" t="s">
        <v>476</v>
      </c>
      <c r="F169" s="125">
        <v>107650</v>
      </c>
      <c r="G169" s="125">
        <v>8</v>
      </c>
      <c r="H169" s="171" t="s">
        <v>474</v>
      </c>
      <c r="I169" s="126">
        <v>17448000</v>
      </c>
      <c r="J169" s="172">
        <v>0.1148</v>
      </c>
      <c r="K169" s="128">
        <f t="shared" si="107"/>
        <v>19451000</v>
      </c>
      <c r="L169" s="129">
        <v>1.4999999999999999E-2</v>
      </c>
      <c r="M169" s="130">
        <f t="shared" si="108"/>
        <v>19742765</v>
      </c>
      <c r="N169" s="129">
        <v>0.02</v>
      </c>
      <c r="O169" s="130">
        <f t="shared" si="109"/>
        <v>19840020</v>
      </c>
      <c r="P169" s="131">
        <v>0</v>
      </c>
      <c r="Q169" s="130"/>
      <c r="R169" s="131">
        <v>3.964217778006272</v>
      </c>
      <c r="S169" s="130">
        <v>77108000</v>
      </c>
      <c r="T169" s="130">
        <f t="shared" si="110"/>
        <v>77108000</v>
      </c>
      <c r="U169" s="130">
        <f t="shared" si="111"/>
        <v>0</v>
      </c>
      <c r="V169" s="130">
        <f t="shared" si="112"/>
        <v>0</v>
      </c>
      <c r="W169" s="130">
        <f t="shared" si="113"/>
        <v>76418226.106626898</v>
      </c>
      <c r="X169" s="130">
        <f t="shared" si="114"/>
        <v>689773.89337310195</v>
      </c>
      <c r="Y169" s="130">
        <f t="shared" si="115"/>
        <v>689773.89337310195</v>
      </c>
    </row>
    <row r="170" spans="2:25" x14ac:dyDescent="0.25">
      <c r="B170" s="122" t="s">
        <v>563</v>
      </c>
      <c r="C170" s="122" t="s">
        <v>78</v>
      </c>
      <c r="D170" s="123" t="s">
        <v>472</v>
      </c>
      <c r="E170" s="123" t="s">
        <v>473</v>
      </c>
      <c r="F170" s="124">
        <v>107886</v>
      </c>
      <c r="G170" s="125">
        <v>3</v>
      </c>
      <c r="H170" s="171" t="s">
        <v>474</v>
      </c>
      <c r="I170" s="126">
        <v>10776000</v>
      </c>
      <c r="J170" s="172">
        <v>0.1048</v>
      </c>
      <c r="K170" s="128">
        <f t="shared" si="107"/>
        <v>11905000</v>
      </c>
      <c r="L170" s="129">
        <v>1.4999999999999999E-2</v>
      </c>
      <c r="M170" s="130">
        <f t="shared" si="108"/>
        <v>12083575</v>
      </c>
      <c r="N170" s="129">
        <v>0.02</v>
      </c>
      <c r="O170" s="130">
        <f t="shared" si="109"/>
        <v>12143100</v>
      </c>
      <c r="P170" s="131">
        <v>10.007719445611087</v>
      </c>
      <c r="Q170" s="130">
        <v>119141900</v>
      </c>
      <c r="R170" s="131">
        <v>11.007719445611087</v>
      </c>
      <c r="S170" s="130">
        <v>131046900</v>
      </c>
      <c r="T170" s="130">
        <f t="shared" si="110"/>
        <v>250188800</v>
      </c>
      <c r="U170" s="130">
        <f t="shared" si="111"/>
        <v>119141900</v>
      </c>
      <c r="V170" s="130">
        <f t="shared" si="112"/>
        <v>0</v>
      </c>
      <c r="W170" s="130">
        <f t="shared" si="113"/>
        <v>131046900</v>
      </c>
      <c r="X170" s="130">
        <f t="shared" si="114"/>
        <v>0</v>
      </c>
      <c r="Y170" s="130">
        <f t="shared" si="115"/>
        <v>0</v>
      </c>
    </row>
    <row r="171" spans="2:25" x14ac:dyDescent="0.25">
      <c r="B171" s="122" t="s">
        <v>563</v>
      </c>
      <c r="C171" s="122" t="s">
        <v>78</v>
      </c>
      <c r="D171" s="123" t="s">
        <v>475</v>
      </c>
      <c r="E171" s="123" t="s">
        <v>476</v>
      </c>
      <c r="F171" s="124">
        <v>107886</v>
      </c>
      <c r="G171" s="125">
        <v>3</v>
      </c>
      <c r="H171" s="171" t="s">
        <v>474</v>
      </c>
      <c r="I171" s="126">
        <v>10776000</v>
      </c>
      <c r="J171" s="172">
        <v>0.1148</v>
      </c>
      <c r="K171" s="128">
        <f t="shared" si="107"/>
        <v>12013000</v>
      </c>
      <c r="L171" s="129">
        <v>1.4999999999999999E-2</v>
      </c>
      <c r="M171" s="130">
        <f t="shared" si="108"/>
        <v>12193195</v>
      </c>
      <c r="N171" s="129">
        <v>0.02</v>
      </c>
      <c r="O171" s="130">
        <f t="shared" si="109"/>
        <v>12253260</v>
      </c>
      <c r="P171" s="131">
        <v>5.9238325147756594</v>
      </c>
      <c r="Q171" s="130">
        <v>71163000</v>
      </c>
      <c r="R171" s="131">
        <v>5.9460584366935816</v>
      </c>
      <c r="S171" s="130">
        <v>71430000</v>
      </c>
      <c r="T171" s="130">
        <f t="shared" si="110"/>
        <v>142593000</v>
      </c>
      <c r="U171" s="130">
        <f t="shared" si="111"/>
        <v>70523226.088404223</v>
      </c>
      <c r="V171" s="130">
        <f t="shared" si="112"/>
        <v>639773.91159577668</v>
      </c>
      <c r="W171" s="130">
        <f t="shared" si="113"/>
        <v>70787825.688837096</v>
      </c>
      <c r="X171" s="130">
        <f t="shared" si="114"/>
        <v>642174.3111629039</v>
      </c>
      <c r="Y171" s="130">
        <f t="shared" si="115"/>
        <v>1281948.2227586806</v>
      </c>
    </row>
    <row r="172" spans="2:25" x14ac:dyDescent="0.25">
      <c r="B172" s="122" t="s">
        <v>564</v>
      </c>
      <c r="C172" s="122" t="s">
        <v>79</v>
      </c>
      <c r="D172" s="123" t="s">
        <v>472</v>
      </c>
      <c r="E172" s="123" t="s">
        <v>473</v>
      </c>
      <c r="F172" s="124">
        <v>17772</v>
      </c>
      <c r="G172" s="125">
        <v>2</v>
      </c>
      <c r="H172" s="171" t="s">
        <v>474</v>
      </c>
      <c r="I172" s="126">
        <v>12050000</v>
      </c>
      <c r="J172" s="172">
        <v>0.1048</v>
      </c>
      <c r="K172" s="128">
        <f t="shared" si="107"/>
        <v>13313000</v>
      </c>
      <c r="L172" s="129">
        <v>1.4999999999999999E-2</v>
      </c>
      <c r="M172" s="130">
        <f t="shared" si="108"/>
        <v>13512695</v>
      </c>
      <c r="N172" s="129">
        <v>0.02</v>
      </c>
      <c r="O172" s="130">
        <f t="shared" si="109"/>
        <v>13579260</v>
      </c>
      <c r="P172" s="131">
        <v>24</v>
      </c>
      <c r="Q172" s="130">
        <v>319512000</v>
      </c>
      <c r="R172" s="131">
        <v>19</v>
      </c>
      <c r="S172" s="130">
        <v>252947000</v>
      </c>
      <c r="T172" s="130">
        <f t="shared" si="110"/>
        <v>572459000</v>
      </c>
      <c r="U172" s="130">
        <f t="shared" si="111"/>
        <v>319512000</v>
      </c>
      <c r="V172" s="130">
        <f t="shared" si="112"/>
        <v>0</v>
      </c>
      <c r="W172" s="130">
        <f t="shared" si="113"/>
        <v>252947000</v>
      </c>
      <c r="X172" s="130">
        <f t="shared" si="114"/>
        <v>0</v>
      </c>
      <c r="Y172" s="130">
        <f t="shared" si="115"/>
        <v>0</v>
      </c>
    </row>
    <row r="173" spans="2:25" x14ac:dyDescent="0.25">
      <c r="B173" s="122" t="s">
        <v>564</v>
      </c>
      <c r="C173" s="122" t="s">
        <v>79</v>
      </c>
      <c r="D173" s="123" t="s">
        <v>475</v>
      </c>
      <c r="E173" s="123" t="s">
        <v>476</v>
      </c>
      <c r="F173" s="124">
        <v>17772</v>
      </c>
      <c r="G173" s="125">
        <v>2</v>
      </c>
      <c r="H173" s="171" t="s">
        <v>474</v>
      </c>
      <c r="I173" s="126">
        <v>12050000</v>
      </c>
      <c r="J173" s="172">
        <v>0.1148</v>
      </c>
      <c r="K173" s="128">
        <f t="shared" si="107"/>
        <v>13433000</v>
      </c>
      <c r="L173" s="129">
        <v>1.4999999999999999E-2</v>
      </c>
      <c r="M173" s="130">
        <f t="shared" si="108"/>
        <v>13634495</v>
      </c>
      <c r="N173" s="129">
        <v>0.02</v>
      </c>
      <c r="O173" s="130">
        <f t="shared" si="109"/>
        <v>13701660</v>
      </c>
      <c r="P173" s="131">
        <v>19.598749348619073</v>
      </c>
      <c r="Q173" s="130">
        <v>263270000</v>
      </c>
      <c r="R173" s="131">
        <v>19.821335517010347</v>
      </c>
      <c r="S173" s="130">
        <v>266260000</v>
      </c>
      <c r="T173" s="130">
        <f t="shared" si="110"/>
        <v>529530000</v>
      </c>
      <c r="U173" s="130">
        <f t="shared" si="111"/>
        <v>260918150.07816571</v>
      </c>
      <c r="V173" s="130">
        <f t="shared" si="112"/>
        <v>2351849.92183429</v>
      </c>
      <c r="W173" s="130">
        <f t="shared" si="113"/>
        <v>263881439.73795876</v>
      </c>
      <c r="X173" s="130">
        <f t="shared" si="114"/>
        <v>2378560.2620412409</v>
      </c>
      <c r="Y173" s="130">
        <f t="shared" si="115"/>
        <v>4730410.183875531</v>
      </c>
    </row>
    <row r="174" spans="2:25" x14ac:dyDescent="0.25">
      <c r="B174" s="122" t="s">
        <v>565</v>
      </c>
      <c r="C174" s="122" t="s">
        <v>80</v>
      </c>
      <c r="D174" s="123" t="s">
        <v>472</v>
      </c>
      <c r="E174" s="123" t="s">
        <v>473</v>
      </c>
      <c r="F174" s="124">
        <v>108450</v>
      </c>
      <c r="G174" s="125">
        <v>2</v>
      </c>
      <c r="H174" s="171" t="s">
        <v>474</v>
      </c>
      <c r="I174" s="126">
        <v>11993000</v>
      </c>
      <c r="J174" s="172">
        <v>0.1048</v>
      </c>
      <c r="K174" s="128">
        <f t="shared" si="107"/>
        <v>13250000</v>
      </c>
      <c r="L174" s="129">
        <v>1.4999999999999999E-2</v>
      </c>
      <c r="M174" s="130">
        <f t="shared" si="108"/>
        <v>13448750</v>
      </c>
      <c r="N174" s="129">
        <v>0.02</v>
      </c>
      <c r="O174" s="130">
        <f t="shared" si="109"/>
        <v>13515000</v>
      </c>
      <c r="P174" s="131">
        <v>1</v>
      </c>
      <c r="Q174" s="130">
        <v>13250000</v>
      </c>
      <c r="R174" s="131">
        <v>4</v>
      </c>
      <c r="S174" s="130">
        <v>53000000</v>
      </c>
      <c r="T174" s="130">
        <f t="shared" si="110"/>
        <v>66250000</v>
      </c>
      <c r="U174" s="130">
        <f t="shared" si="111"/>
        <v>13250000</v>
      </c>
      <c r="V174" s="130">
        <f t="shared" si="112"/>
        <v>0</v>
      </c>
      <c r="W174" s="130">
        <f t="shared" si="113"/>
        <v>53000000</v>
      </c>
      <c r="X174" s="130">
        <f t="shared" si="114"/>
        <v>0</v>
      </c>
      <c r="Y174" s="130">
        <f t="shared" si="115"/>
        <v>0</v>
      </c>
    </row>
    <row r="175" spans="2:25" x14ac:dyDescent="0.25">
      <c r="B175" s="122" t="s">
        <v>565</v>
      </c>
      <c r="C175" s="122" t="s">
        <v>80</v>
      </c>
      <c r="D175" s="123" t="s">
        <v>475</v>
      </c>
      <c r="E175" s="123" t="s">
        <v>476</v>
      </c>
      <c r="F175" s="124">
        <v>108450</v>
      </c>
      <c r="G175" s="125">
        <v>2</v>
      </c>
      <c r="H175" s="171" t="s">
        <v>474</v>
      </c>
      <c r="I175" s="126">
        <v>11993000</v>
      </c>
      <c r="J175" s="172">
        <v>0.1148</v>
      </c>
      <c r="K175" s="128">
        <f t="shared" si="107"/>
        <v>13370000</v>
      </c>
      <c r="L175" s="129">
        <v>1.4999999999999999E-2</v>
      </c>
      <c r="M175" s="130">
        <f t="shared" si="108"/>
        <v>13570550</v>
      </c>
      <c r="N175" s="129">
        <v>0.02</v>
      </c>
      <c r="O175" s="130">
        <f t="shared" si="109"/>
        <v>13637400</v>
      </c>
      <c r="P175" s="131">
        <v>4.9551234106207929</v>
      </c>
      <c r="Q175" s="130">
        <v>66250000</v>
      </c>
      <c r="R175" s="131">
        <v>4.9551234106207929</v>
      </c>
      <c r="S175" s="130">
        <v>66250000</v>
      </c>
      <c r="T175" s="130">
        <f t="shared" si="110"/>
        <v>132500000</v>
      </c>
      <c r="U175" s="130">
        <f t="shared" si="111"/>
        <v>65655385.190725505</v>
      </c>
      <c r="V175" s="130">
        <f t="shared" si="112"/>
        <v>594614.80927449465</v>
      </c>
      <c r="W175" s="130">
        <f t="shared" si="113"/>
        <v>65655385.190725505</v>
      </c>
      <c r="X175" s="130">
        <f t="shared" si="114"/>
        <v>594614.80927449465</v>
      </c>
      <c r="Y175" s="130">
        <f t="shared" si="115"/>
        <v>1189229.6185489893</v>
      </c>
    </row>
    <row r="176" spans="2:25" x14ac:dyDescent="0.25">
      <c r="B176" s="122" t="s">
        <v>566</v>
      </c>
      <c r="C176" s="122" t="s">
        <v>81</v>
      </c>
      <c r="D176" s="123" t="s">
        <v>472</v>
      </c>
      <c r="E176" s="123" t="s">
        <v>473</v>
      </c>
      <c r="F176" s="124">
        <v>104906</v>
      </c>
      <c r="G176" s="125">
        <v>2</v>
      </c>
      <c r="H176" s="171" t="s">
        <v>474</v>
      </c>
      <c r="I176" s="126">
        <v>11993000</v>
      </c>
      <c r="J176" s="172">
        <v>0.1048</v>
      </c>
      <c r="K176" s="128">
        <f t="shared" si="107"/>
        <v>13250000</v>
      </c>
      <c r="L176" s="129">
        <v>1.4999999999999999E-2</v>
      </c>
      <c r="M176" s="130">
        <f t="shared" si="108"/>
        <v>13448750</v>
      </c>
      <c r="N176" s="129">
        <v>0.02</v>
      </c>
      <c r="O176" s="130">
        <f t="shared" si="109"/>
        <v>13515000</v>
      </c>
      <c r="P176" s="131">
        <v>1</v>
      </c>
      <c r="Q176" s="130">
        <v>13250000</v>
      </c>
      <c r="R176" s="131">
        <v>3</v>
      </c>
      <c r="S176" s="130">
        <v>39750000</v>
      </c>
      <c r="T176" s="130">
        <f t="shared" si="110"/>
        <v>53000000</v>
      </c>
      <c r="U176" s="130">
        <f t="shared" si="111"/>
        <v>13250000</v>
      </c>
      <c r="V176" s="130">
        <f t="shared" si="112"/>
        <v>0</v>
      </c>
      <c r="W176" s="130">
        <f t="shared" si="113"/>
        <v>39750000</v>
      </c>
      <c r="X176" s="130">
        <f t="shared" si="114"/>
        <v>0</v>
      </c>
      <c r="Y176" s="130">
        <f t="shared" si="115"/>
        <v>0</v>
      </c>
    </row>
    <row r="177" spans="2:25" x14ac:dyDescent="0.25">
      <c r="B177" s="122" t="s">
        <v>566</v>
      </c>
      <c r="C177" s="122" t="s">
        <v>81</v>
      </c>
      <c r="D177" s="123" t="s">
        <v>475</v>
      </c>
      <c r="E177" s="123" t="s">
        <v>476</v>
      </c>
      <c r="F177" s="124">
        <v>104906</v>
      </c>
      <c r="G177" s="125">
        <v>2</v>
      </c>
      <c r="H177" s="171" t="s">
        <v>474</v>
      </c>
      <c r="I177" s="126">
        <v>11993000</v>
      </c>
      <c r="J177" s="172">
        <v>0.1148</v>
      </c>
      <c r="K177" s="128">
        <f t="shared" si="107"/>
        <v>13370000</v>
      </c>
      <c r="L177" s="129">
        <v>1.4999999999999999E-2</v>
      </c>
      <c r="M177" s="130">
        <f t="shared" si="108"/>
        <v>13570550</v>
      </c>
      <c r="N177" s="129">
        <v>0.02</v>
      </c>
      <c r="O177" s="130">
        <f t="shared" si="109"/>
        <v>13637400</v>
      </c>
      <c r="P177" s="131">
        <v>3.9640987284966345</v>
      </c>
      <c r="Q177" s="130">
        <v>53000000</v>
      </c>
      <c r="R177" s="131">
        <v>3.9640987284966345</v>
      </c>
      <c r="S177" s="130">
        <v>53000000</v>
      </c>
      <c r="T177" s="130">
        <f t="shared" si="110"/>
        <v>106000000</v>
      </c>
      <c r="U177" s="130">
        <f t="shared" si="111"/>
        <v>52524308.15258041</v>
      </c>
      <c r="V177" s="130">
        <f t="shared" si="112"/>
        <v>475691.84741958976</v>
      </c>
      <c r="W177" s="130">
        <f t="shared" si="113"/>
        <v>52524308.15258041</v>
      </c>
      <c r="X177" s="130">
        <f t="shared" si="114"/>
        <v>475691.84741958976</v>
      </c>
      <c r="Y177" s="130">
        <f t="shared" si="115"/>
        <v>951383.69483917952</v>
      </c>
    </row>
    <row r="178" spans="2:25" x14ac:dyDescent="0.25">
      <c r="B178" s="122" t="s">
        <v>567</v>
      </c>
      <c r="C178" s="122" t="s">
        <v>82</v>
      </c>
      <c r="D178" s="123" t="s">
        <v>472</v>
      </c>
      <c r="E178" s="123" t="s">
        <v>473</v>
      </c>
      <c r="F178" s="124">
        <v>17770</v>
      </c>
      <c r="G178" s="125">
        <v>2</v>
      </c>
      <c r="H178" s="171" t="s">
        <v>474</v>
      </c>
      <c r="I178" s="126">
        <v>12050000</v>
      </c>
      <c r="J178" s="172">
        <v>0.1048</v>
      </c>
      <c r="K178" s="128">
        <f t="shared" si="107"/>
        <v>13313000</v>
      </c>
      <c r="L178" s="129">
        <v>1.4999999999999999E-2</v>
      </c>
      <c r="M178" s="130">
        <f t="shared" si="108"/>
        <v>13512695</v>
      </c>
      <c r="N178" s="129">
        <v>0.02</v>
      </c>
      <c r="O178" s="130">
        <f t="shared" si="109"/>
        <v>13579260</v>
      </c>
      <c r="P178" s="131">
        <v>14</v>
      </c>
      <c r="Q178" s="130">
        <v>186382000</v>
      </c>
      <c r="R178" s="131">
        <v>11</v>
      </c>
      <c r="S178" s="130">
        <v>146443000</v>
      </c>
      <c r="T178" s="130">
        <f t="shared" si="110"/>
        <v>332825000</v>
      </c>
      <c r="U178" s="130">
        <f t="shared" si="111"/>
        <v>186382000</v>
      </c>
      <c r="V178" s="130">
        <f t="shared" si="112"/>
        <v>0</v>
      </c>
      <c r="W178" s="130">
        <f t="shared" si="113"/>
        <v>146443000</v>
      </c>
      <c r="X178" s="130">
        <f t="shared" si="114"/>
        <v>0</v>
      </c>
      <c r="Y178" s="130">
        <f t="shared" si="115"/>
        <v>0</v>
      </c>
    </row>
    <row r="179" spans="2:25" x14ac:dyDescent="0.25">
      <c r="B179" s="122" t="s">
        <v>567</v>
      </c>
      <c r="C179" s="122" t="s">
        <v>82</v>
      </c>
      <c r="D179" s="123" t="s">
        <v>475</v>
      </c>
      <c r="E179" s="123" t="s">
        <v>476</v>
      </c>
      <c r="F179" s="124">
        <v>17770</v>
      </c>
      <c r="G179" s="125">
        <v>2</v>
      </c>
      <c r="H179" s="171" t="s">
        <v>474</v>
      </c>
      <c r="I179" s="126">
        <v>12050000</v>
      </c>
      <c r="J179" s="172">
        <v>0.1148</v>
      </c>
      <c r="K179" s="128">
        <f t="shared" si="107"/>
        <v>13433000</v>
      </c>
      <c r="L179" s="129">
        <v>1.4999999999999999E-2</v>
      </c>
      <c r="M179" s="130">
        <f t="shared" si="108"/>
        <v>13634495</v>
      </c>
      <c r="N179" s="129">
        <v>0.02</v>
      </c>
      <c r="O179" s="130">
        <f t="shared" si="109"/>
        <v>13701660</v>
      </c>
      <c r="P179" s="131">
        <v>11.848284076527953</v>
      </c>
      <c r="Q179" s="130">
        <v>159158000</v>
      </c>
      <c r="R179" s="131">
        <v>11.892801310206208</v>
      </c>
      <c r="S179" s="130">
        <v>159756000</v>
      </c>
      <c r="T179" s="130">
        <f t="shared" si="110"/>
        <v>318914000</v>
      </c>
      <c r="U179" s="130">
        <f t="shared" si="111"/>
        <v>157736205.91081664</v>
      </c>
      <c r="V179" s="130">
        <f t="shared" si="112"/>
        <v>1421794.0891833603</v>
      </c>
      <c r="W179" s="130">
        <f t="shared" si="113"/>
        <v>158328863.84277526</v>
      </c>
      <c r="X179" s="130">
        <f t="shared" si="114"/>
        <v>1427136.1572247446</v>
      </c>
      <c r="Y179" s="130">
        <f t="shared" si="115"/>
        <v>2848930.2464081049</v>
      </c>
    </row>
    <row r="180" spans="2:25" x14ac:dyDescent="0.25">
      <c r="B180" s="122" t="s">
        <v>568</v>
      </c>
      <c r="C180" s="122" t="s">
        <v>83</v>
      </c>
      <c r="D180" s="123" t="s">
        <v>472</v>
      </c>
      <c r="E180" s="123" t="s">
        <v>473</v>
      </c>
      <c r="F180" s="124">
        <v>108581</v>
      </c>
      <c r="G180" s="125">
        <v>2</v>
      </c>
      <c r="H180" s="171" t="s">
        <v>474</v>
      </c>
      <c r="I180" s="126">
        <v>11993000</v>
      </c>
      <c r="J180" s="172">
        <v>0.1048</v>
      </c>
      <c r="K180" s="128">
        <f t="shared" si="107"/>
        <v>13250000</v>
      </c>
      <c r="L180" s="129">
        <v>1.4999999999999999E-2</v>
      </c>
      <c r="M180" s="130">
        <f t="shared" si="108"/>
        <v>13448750</v>
      </c>
      <c r="N180" s="129">
        <v>0.02</v>
      </c>
      <c r="O180" s="130">
        <f t="shared" si="109"/>
        <v>13515000</v>
      </c>
      <c r="P180" s="131">
        <v>0</v>
      </c>
      <c r="Q180" s="130">
        <v>0</v>
      </c>
      <c r="R180" s="131">
        <v>4</v>
      </c>
      <c r="S180" s="130">
        <v>53000000</v>
      </c>
      <c r="T180" s="130">
        <f t="shared" si="110"/>
        <v>53000000</v>
      </c>
      <c r="U180" s="130">
        <f t="shared" si="111"/>
        <v>0</v>
      </c>
      <c r="V180" s="130">
        <f t="shared" si="112"/>
        <v>0</v>
      </c>
      <c r="W180" s="130">
        <f t="shared" si="113"/>
        <v>53000000</v>
      </c>
      <c r="X180" s="130">
        <f t="shared" si="114"/>
        <v>0</v>
      </c>
      <c r="Y180" s="130">
        <f t="shared" si="115"/>
        <v>0</v>
      </c>
    </row>
    <row r="181" spans="2:25" x14ac:dyDescent="0.25">
      <c r="B181" s="122" t="s">
        <v>568</v>
      </c>
      <c r="C181" s="122" t="s">
        <v>83</v>
      </c>
      <c r="D181" s="123" t="s">
        <v>475</v>
      </c>
      <c r="E181" s="123" t="s">
        <v>476</v>
      </c>
      <c r="F181" s="124">
        <v>108581</v>
      </c>
      <c r="G181" s="125">
        <v>2</v>
      </c>
      <c r="H181" s="171" t="s">
        <v>474</v>
      </c>
      <c r="I181" s="126">
        <v>11993000</v>
      </c>
      <c r="J181" s="172">
        <v>0.1148</v>
      </c>
      <c r="K181" s="128">
        <f t="shared" si="107"/>
        <v>13370000</v>
      </c>
      <c r="L181" s="129">
        <v>1.4999999999999999E-2</v>
      </c>
      <c r="M181" s="130">
        <f t="shared" si="108"/>
        <v>13570550</v>
      </c>
      <c r="N181" s="129">
        <v>0.02</v>
      </c>
      <c r="O181" s="130">
        <f t="shared" si="109"/>
        <v>13637400</v>
      </c>
      <c r="P181" s="131">
        <v>4.9551234106207929</v>
      </c>
      <c r="Q181" s="130">
        <v>66250000</v>
      </c>
      <c r="R181" s="131">
        <v>4.9551234106207929</v>
      </c>
      <c r="S181" s="130">
        <v>66250000</v>
      </c>
      <c r="T181" s="130">
        <f t="shared" si="110"/>
        <v>132500000</v>
      </c>
      <c r="U181" s="130">
        <f t="shared" si="111"/>
        <v>65655385.190725505</v>
      </c>
      <c r="V181" s="130">
        <f t="shared" si="112"/>
        <v>594614.80927449465</v>
      </c>
      <c r="W181" s="130">
        <f t="shared" si="113"/>
        <v>65655385.190725505</v>
      </c>
      <c r="X181" s="130">
        <f t="shared" si="114"/>
        <v>594614.80927449465</v>
      </c>
      <c r="Y181" s="130">
        <f t="shared" si="115"/>
        <v>1189229.6185489893</v>
      </c>
    </row>
    <row r="182" spans="2:25" x14ac:dyDescent="0.25">
      <c r="B182" s="122" t="s">
        <v>569</v>
      </c>
      <c r="C182" s="122" t="s">
        <v>84</v>
      </c>
      <c r="D182" s="123" t="s">
        <v>472</v>
      </c>
      <c r="E182" s="123" t="s">
        <v>473</v>
      </c>
      <c r="F182" s="124">
        <v>17771</v>
      </c>
      <c r="G182" s="125">
        <v>2</v>
      </c>
      <c r="H182" s="171" t="s">
        <v>474</v>
      </c>
      <c r="I182" s="126">
        <v>11279000</v>
      </c>
      <c r="J182" s="172">
        <v>0.1048</v>
      </c>
      <c r="K182" s="128">
        <f t="shared" si="107"/>
        <v>12461000</v>
      </c>
      <c r="L182" s="129">
        <v>1.4999999999999999E-2</v>
      </c>
      <c r="M182" s="130">
        <f t="shared" si="108"/>
        <v>12647915</v>
      </c>
      <c r="N182" s="129">
        <v>0.02</v>
      </c>
      <c r="O182" s="130">
        <f t="shared" si="109"/>
        <v>12710220</v>
      </c>
      <c r="P182" s="131">
        <v>7</v>
      </c>
      <c r="Q182" s="130">
        <v>87227000</v>
      </c>
      <c r="R182" s="131">
        <v>5</v>
      </c>
      <c r="S182" s="130">
        <v>62305000</v>
      </c>
      <c r="T182" s="130">
        <f t="shared" si="110"/>
        <v>149532000</v>
      </c>
      <c r="U182" s="130">
        <f t="shared" si="111"/>
        <v>87227000</v>
      </c>
      <c r="V182" s="130">
        <f t="shared" si="112"/>
        <v>0</v>
      </c>
      <c r="W182" s="130">
        <f t="shared" si="113"/>
        <v>62305000</v>
      </c>
      <c r="X182" s="130">
        <f t="shared" si="114"/>
        <v>0</v>
      </c>
      <c r="Y182" s="130">
        <f t="shared" si="115"/>
        <v>0</v>
      </c>
    </row>
    <row r="183" spans="2:25" x14ac:dyDescent="0.25">
      <c r="B183" s="122" t="s">
        <v>569</v>
      </c>
      <c r="C183" s="122" t="s">
        <v>84</v>
      </c>
      <c r="D183" s="123" t="s">
        <v>475</v>
      </c>
      <c r="E183" s="123" t="s">
        <v>476</v>
      </c>
      <c r="F183" s="124">
        <v>17771</v>
      </c>
      <c r="G183" s="125">
        <v>2</v>
      </c>
      <c r="H183" s="171" t="s">
        <v>474</v>
      </c>
      <c r="I183" s="126">
        <v>11279000</v>
      </c>
      <c r="J183" s="172">
        <v>0.1148</v>
      </c>
      <c r="K183" s="128">
        <f t="shared" si="107"/>
        <v>12574000</v>
      </c>
      <c r="L183" s="129">
        <v>1.4999999999999999E-2</v>
      </c>
      <c r="M183" s="130">
        <f t="shared" si="108"/>
        <v>12762610</v>
      </c>
      <c r="N183" s="129">
        <v>0.02</v>
      </c>
      <c r="O183" s="130">
        <f t="shared" si="109"/>
        <v>12825480</v>
      </c>
      <c r="P183" s="131">
        <v>5.9015428662319067</v>
      </c>
      <c r="Q183" s="130">
        <v>74206000</v>
      </c>
      <c r="R183" s="131">
        <v>5.9460792110704626</v>
      </c>
      <c r="S183" s="130">
        <v>74766000</v>
      </c>
      <c r="T183" s="130">
        <f t="shared" si="110"/>
        <v>148972000</v>
      </c>
      <c r="U183" s="130">
        <f t="shared" si="111"/>
        <v>73539125.656115785</v>
      </c>
      <c r="V183" s="130">
        <f t="shared" si="112"/>
        <v>666874.34388421476</v>
      </c>
      <c r="W183" s="130">
        <f t="shared" si="113"/>
        <v>74094093.049149036</v>
      </c>
      <c r="X183" s="130">
        <f t="shared" si="114"/>
        <v>671906.95085096359</v>
      </c>
      <c r="Y183" s="130">
        <f t="shared" si="115"/>
        <v>1338781.2947351784</v>
      </c>
    </row>
    <row r="184" spans="2:25" x14ac:dyDescent="0.25">
      <c r="B184" s="122" t="s">
        <v>570</v>
      </c>
      <c r="C184" s="122" t="s">
        <v>85</v>
      </c>
      <c r="D184" s="123" t="s">
        <v>472</v>
      </c>
      <c r="E184" s="123" t="s">
        <v>473</v>
      </c>
      <c r="F184" s="124">
        <v>53315</v>
      </c>
      <c r="G184" s="125">
        <v>3</v>
      </c>
      <c r="H184" s="171" t="s">
        <v>571</v>
      </c>
      <c r="I184" s="126">
        <v>9281000</v>
      </c>
      <c r="J184" s="172">
        <v>0.1048</v>
      </c>
      <c r="K184" s="128">
        <f t="shared" si="107"/>
        <v>10254000</v>
      </c>
      <c r="L184" s="129">
        <v>1.4999999999999999E-2</v>
      </c>
      <c r="M184" s="130">
        <f t="shared" si="108"/>
        <v>10407810</v>
      </c>
      <c r="N184" s="129">
        <v>0.02</v>
      </c>
      <c r="O184" s="130">
        <f t="shared" si="109"/>
        <v>10459080</v>
      </c>
      <c r="P184" s="131">
        <v>22.2</v>
      </c>
      <c r="Q184" s="130">
        <v>227638800</v>
      </c>
      <c r="R184" s="131">
        <v>7.3</v>
      </c>
      <c r="S184" s="130">
        <v>74854200</v>
      </c>
      <c r="T184" s="130">
        <f t="shared" si="110"/>
        <v>302493000</v>
      </c>
      <c r="U184" s="130">
        <f t="shared" si="111"/>
        <v>227638800</v>
      </c>
      <c r="V184" s="130">
        <f t="shared" si="112"/>
        <v>0</v>
      </c>
      <c r="W184" s="130">
        <f t="shared" si="113"/>
        <v>74854200</v>
      </c>
      <c r="X184" s="130">
        <f t="shared" si="114"/>
        <v>0</v>
      </c>
      <c r="Y184" s="130">
        <f t="shared" si="115"/>
        <v>0</v>
      </c>
    </row>
    <row r="185" spans="2:25" x14ac:dyDescent="0.25">
      <c r="B185" s="122" t="s">
        <v>570</v>
      </c>
      <c r="C185" s="122" t="s">
        <v>85</v>
      </c>
      <c r="D185" s="123" t="s">
        <v>475</v>
      </c>
      <c r="E185" s="123" t="s">
        <v>476</v>
      </c>
      <c r="F185" s="124">
        <v>53315</v>
      </c>
      <c r="G185" s="125">
        <v>3</v>
      </c>
      <c r="H185" s="171" t="s">
        <v>571</v>
      </c>
      <c r="I185" s="126">
        <v>9281000</v>
      </c>
      <c r="J185" s="172">
        <v>0.1148</v>
      </c>
      <c r="K185" s="128">
        <f t="shared" si="107"/>
        <v>10346000</v>
      </c>
      <c r="L185" s="129">
        <v>1.4999999999999999E-2</v>
      </c>
      <c r="M185" s="130">
        <f t="shared" si="108"/>
        <v>10501190</v>
      </c>
      <c r="N185" s="129">
        <v>0.02</v>
      </c>
      <c r="O185" s="130">
        <f t="shared" si="109"/>
        <v>10552920</v>
      </c>
      <c r="P185" s="131">
        <v>8.8976416006185968</v>
      </c>
      <c r="Q185" s="130">
        <v>92055000</v>
      </c>
      <c r="R185" s="131">
        <v>8.9199690701720478</v>
      </c>
      <c r="S185" s="130">
        <v>92286000</v>
      </c>
      <c r="T185" s="130">
        <f t="shared" si="110"/>
        <v>184341000</v>
      </c>
      <c r="U185" s="130">
        <f t="shared" si="111"/>
        <v>91236416.972743094</v>
      </c>
      <c r="V185" s="130">
        <f t="shared" si="112"/>
        <v>818583.02725690603</v>
      </c>
      <c r="W185" s="130">
        <f t="shared" si="113"/>
        <v>91465362.845544174</v>
      </c>
      <c r="X185" s="130">
        <f t="shared" si="114"/>
        <v>820637.15445582569</v>
      </c>
      <c r="Y185" s="130">
        <f t="shared" si="115"/>
        <v>1639220.1817127317</v>
      </c>
    </row>
    <row r="186" spans="2:25" x14ac:dyDescent="0.25">
      <c r="B186" s="122" t="s">
        <v>572</v>
      </c>
      <c r="C186" s="122" t="s">
        <v>86</v>
      </c>
      <c r="D186" s="123" t="s">
        <v>472</v>
      </c>
      <c r="E186" s="123" t="s">
        <v>473</v>
      </c>
      <c r="F186" s="124">
        <v>51799</v>
      </c>
      <c r="G186" s="125">
        <v>2</v>
      </c>
      <c r="H186" s="171" t="s">
        <v>474</v>
      </c>
      <c r="I186" s="126">
        <v>14478000</v>
      </c>
      <c r="J186" s="172">
        <v>0.1048</v>
      </c>
      <c r="K186" s="128">
        <f t="shared" si="107"/>
        <v>15995000</v>
      </c>
      <c r="L186" s="129">
        <v>1.4999999999999999E-2</v>
      </c>
      <c r="M186" s="130">
        <f t="shared" si="108"/>
        <v>16234925</v>
      </c>
      <c r="N186" s="129">
        <v>0.02</v>
      </c>
      <c r="O186" s="130">
        <f t="shared" si="109"/>
        <v>16314900</v>
      </c>
      <c r="P186" s="131">
        <v>1.5518099406064396</v>
      </c>
      <c r="Q186" s="130">
        <v>24821200</v>
      </c>
      <c r="R186" s="131">
        <v>5.5518099406064394</v>
      </c>
      <c r="S186" s="130">
        <v>88801200</v>
      </c>
      <c r="T186" s="130">
        <f t="shared" si="110"/>
        <v>113622400</v>
      </c>
      <c r="U186" s="130">
        <f t="shared" si="111"/>
        <v>24821200</v>
      </c>
      <c r="V186" s="130">
        <f t="shared" si="112"/>
        <v>0</v>
      </c>
      <c r="W186" s="130">
        <f t="shared" si="113"/>
        <v>88801200</v>
      </c>
      <c r="X186" s="130">
        <f t="shared" si="114"/>
        <v>0</v>
      </c>
      <c r="Y186" s="130">
        <f t="shared" si="115"/>
        <v>0</v>
      </c>
    </row>
    <row r="187" spans="2:25" x14ac:dyDescent="0.25">
      <c r="B187" s="122" t="s">
        <v>572</v>
      </c>
      <c r="C187" s="122" t="s">
        <v>86</v>
      </c>
      <c r="D187" s="123" t="s">
        <v>475</v>
      </c>
      <c r="E187" s="123" t="s">
        <v>476</v>
      </c>
      <c r="F187" s="124">
        <v>51799</v>
      </c>
      <c r="G187" s="125">
        <v>2</v>
      </c>
      <c r="H187" s="171" t="s">
        <v>474</v>
      </c>
      <c r="I187" s="126">
        <v>14478000</v>
      </c>
      <c r="J187" s="172">
        <v>0.1148</v>
      </c>
      <c r="K187" s="128">
        <f t="shared" si="107"/>
        <v>16140000</v>
      </c>
      <c r="L187" s="129">
        <v>1.4999999999999999E-2</v>
      </c>
      <c r="M187" s="130">
        <f t="shared" si="108"/>
        <v>16382100</v>
      </c>
      <c r="N187" s="129">
        <v>0.02</v>
      </c>
      <c r="O187" s="130">
        <f t="shared" si="109"/>
        <v>16462800</v>
      </c>
      <c r="P187" s="131">
        <v>5.812639405204461</v>
      </c>
      <c r="Q187" s="130">
        <v>93816000</v>
      </c>
      <c r="R187" s="131">
        <v>5.9460966542750926</v>
      </c>
      <c r="S187" s="130">
        <v>95970000</v>
      </c>
      <c r="T187" s="130">
        <f t="shared" si="110"/>
        <v>189786000</v>
      </c>
      <c r="U187" s="130">
        <f t="shared" si="111"/>
        <v>92973167.286245346</v>
      </c>
      <c r="V187" s="130">
        <f t="shared" si="112"/>
        <v>842832.71375465393</v>
      </c>
      <c r="W187" s="130">
        <f t="shared" si="113"/>
        <v>95107815.985130101</v>
      </c>
      <c r="X187" s="130">
        <f t="shared" si="114"/>
        <v>862184.01486989856</v>
      </c>
      <c r="Y187" s="130">
        <f t="shared" si="115"/>
        <v>1705016.7286245525</v>
      </c>
    </row>
    <row r="188" spans="2:25" x14ac:dyDescent="0.25">
      <c r="B188" s="122" t="s">
        <v>573</v>
      </c>
      <c r="C188" s="122" t="s">
        <v>574</v>
      </c>
      <c r="D188" s="123" t="s">
        <v>472</v>
      </c>
      <c r="E188" s="123" t="s">
        <v>473</v>
      </c>
      <c r="F188" s="124">
        <v>8573</v>
      </c>
      <c r="G188" s="125">
        <v>3</v>
      </c>
      <c r="H188" s="171" t="s">
        <v>474</v>
      </c>
      <c r="I188" s="126">
        <v>16783000</v>
      </c>
      <c r="J188" s="172">
        <v>0.1048</v>
      </c>
      <c r="K188" s="128">
        <f t="shared" si="107"/>
        <v>18542000</v>
      </c>
      <c r="L188" s="129">
        <v>1.4999999999999999E-2</v>
      </c>
      <c r="M188" s="130">
        <f t="shared" si="108"/>
        <v>18820130</v>
      </c>
      <c r="N188" s="129">
        <v>0.02</v>
      </c>
      <c r="O188" s="130">
        <f t="shared" si="109"/>
        <v>18912840</v>
      </c>
      <c r="P188" s="131">
        <v>16.367011109912632</v>
      </c>
      <c r="Q188" s="130">
        <v>303477120</v>
      </c>
      <c r="R188" s="131">
        <v>16.367011109912632</v>
      </c>
      <c r="S188" s="130">
        <v>303477120</v>
      </c>
      <c r="T188" s="130">
        <f t="shared" si="110"/>
        <v>606954240</v>
      </c>
      <c r="U188" s="130">
        <f t="shared" si="111"/>
        <v>303477120</v>
      </c>
      <c r="V188" s="130">
        <f t="shared" si="112"/>
        <v>0</v>
      </c>
      <c r="W188" s="130">
        <f t="shared" si="113"/>
        <v>303477120</v>
      </c>
      <c r="X188" s="130">
        <f t="shared" si="114"/>
        <v>0</v>
      </c>
      <c r="Y188" s="130">
        <f t="shared" si="115"/>
        <v>0</v>
      </c>
    </row>
    <row r="189" spans="2:25" x14ac:dyDescent="0.25">
      <c r="B189" s="122" t="s">
        <v>573</v>
      </c>
      <c r="C189" s="122" t="s">
        <v>574</v>
      </c>
      <c r="D189" s="123" t="s">
        <v>475</v>
      </c>
      <c r="E189" s="123" t="s">
        <v>476</v>
      </c>
      <c r="F189" s="124">
        <v>8573</v>
      </c>
      <c r="G189" s="125">
        <v>3</v>
      </c>
      <c r="H189" s="171" t="s">
        <v>474</v>
      </c>
      <c r="I189" s="126">
        <v>16783000</v>
      </c>
      <c r="J189" s="172">
        <v>0.1148</v>
      </c>
      <c r="K189" s="128">
        <f t="shared" si="107"/>
        <v>18710000</v>
      </c>
      <c r="L189" s="129">
        <v>1.4999999999999999E-2</v>
      </c>
      <c r="M189" s="130">
        <f t="shared" si="108"/>
        <v>18990650</v>
      </c>
      <c r="N189" s="129">
        <v>0.02</v>
      </c>
      <c r="O189" s="130">
        <f t="shared" si="109"/>
        <v>19084200</v>
      </c>
      <c r="P189" s="131">
        <v>21.713522180652056</v>
      </c>
      <c r="Q189" s="130">
        <v>406260000</v>
      </c>
      <c r="R189" s="131">
        <v>21.802458578300374</v>
      </c>
      <c r="S189" s="130">
        <v>407924000</v>
      </c>
      <c r="T189" s="130">
        <f t="shared" si="110"/>
        <v>814184000</v>
      </c>
      <c r="U189" s="130">
        <f t="shared" si="111"/>
        <v>402612128.27365041</v>
      </c>
      <c r="V189" s="130">
        <f t="shared" si="112"/>
        <v>3647871.7263495922</v>
      </c>
      <c r="W189" s="130">
        <f t="shared" si="113"/>
        <v>404261186.95884556</v>
      </c>
      <c r="X189" s="130">
        <f t="shared" si="114"/>
        <v>3662813.0411544442</v>
      </c>
      <c r="Y189" s="130">
        <f t="shared" si="115"/>
        <v>7310684.7675040364</v>
      </c>
    </row>
    <row r="190" spans="2:25" x14ac:dyDescent="0.25">
      <c r="B190" s="122" t="s">
        <v>575</v>
      </c>
      <c r="C190" s="122" t="s">
        <v>576</v>
      </c>
      <c r="D190" s="123" t="s">
        <v>472</v>
      </c>
      <c r="E190" s="123" t="s">
        <v>473</v>
      </c>
      <c r="F190" s="124">
        <v>107981</v>
      </c>
      <c r="G190" s="125">
        <v>2</v>
      </c>
      <c r="H190" s="171" t="s">
        <v>474</v>
      </c>
      <c r="I190" s="126">
        <v>16783000</v>
      </c>
      <c r="J190" s="172">
        <v>0.1048</v>
      </c>
      <c r="K190" s="128">
        <f t="shared" si="107"/>
        <v>18542000</v>
      </c>
      <c r="L190" s="129">
        <v>1.4999999999999999E-2</v>
      </c>
      <c r="M190" s="130">
        <f t="shared" si="108"/>
        <v>18820130</v>
      </c>
      <c r="N190" s="129">
        <v>0.02</v>
      </c>
      <c r="O190" s="130">
        <f t="shared" si="109"/>
        <v>18912840</v>
      </c>
      <c r="P190" s="131">
        <v>16.954864631647073</v>
      </c>
      <c r="Q190" s="130">
        <v>314377100</v>
      </c>
      <c r="R190" s="131">
        <v>16.954864631647073</v>
      </c>
      <c r="S190" s="130">
        <v>314377100</v>
      </c>
      <c r="T190" s="130">
        <f t="shared" si="110"/>
        <v>628754200</v>
      </c>
      <c r="U190" s="130">
        <f t="shared" si="111"/>
        <v>314377100</v>
      </c>
      <c r="V190" s="130">
        <f t="shared" si="112"/>
        <v>0</v>
      </c>
      <c r="W190" s="130">
        <f t="shared" si="113"/>
        <v>314377100</v>
      </c>
      <c r="X190" s="130">
        <f t="shared" si="114"/>
        <v>0</v>
      </c>
      <c r="Y190" s="130">
        <f t="shared" si="115"/>
        <v>0</v>
      </c>
    </row>
    <row r="191" spans="2:25" x14ac:dyDescent="0.25">
      <c r="B191" s="122" t="s">
        <v>575</v>
      </c>
      <c r="C191" s="122" t="s">
        <v>576</v>
      </c>
      <c r="D191" s="123" t="s">
        <v>475</v>
      </c>
      <c r="E191" s="123" t="s">
        <v>476</v>
      </c>
      <c r="F191" s="124">
        <v>107981</v>
      </c>
      <c r="G191" s="125">
        <v>2</v>
      </c>
      <c r="H191" s="171" t="s">
        <v>474</v>
      </c>
      <c r="I191" s="126">
        <v>16783000</v>
      </c>
      <c r="J191" s="172">
        <v>0.1148</v>
      </c>
      <c r="K191" s="128">
        <f t="shared" si="107"/>
        <v>18710000</v>
      </c>
      <c r="L191" s="129">
        <v>1.4999999999999999E-2</v>
      </c>
      <c r="M191" s="130">
        <f t="shared" si="108"/>
        <v>18990650</v>
      </c>
      <c r="N191" s="129">
        <v>0.02</v>
      </c>
      <c r="O191" s="130">
        <f t="shared" si="109"/>
        <v>19084200</v>
      </c>
      <c r="P191" s="131">
        <v>21.446712987707109</v>
      </c>
      <c r="Q191" s="130">
        <v>401268000</v>
      </c>
      <c r="R191" s="131">
        <v>19.820416889363976</v>
      </c>
      <c r="S191" s="130">
        <v>370840000</v>
      </c>
      <c r="T191" s="130">
        <f t="shared" si="110"/>
        <v>772108000</v>
      </c>
      <c r="U191" s="130">
        <f t="shared" si="111"/>
        <v>397664952.2180652</v>
      </c>
      <c r="V191" s="130">
        <f t="shared" si="112"/>
        <v>3603047.7819347978</v>
      </c>
      <c r="W191" s="130">
        <f t="shared" si="113"/>
        <v>367510169.96258682</v>
      </c>
      <c r="X191" s="130">
        <f t="shared" si="114"/>
        <v>3329830.0374131799</v>
      </c>
      <c r="Y191" s="130">
        <f t="shared" si="115"/>
        <v>6932877.8193479776</v>
      </c>
    </row>
    <row r="192" spans="2:25" x14ac:dyDescent="0.25">
      <c r="B192" s="122" t="s">
        <v>577</v>
      </c>
      <c r="C192" s="122" t="s">
        <v>87</v>
      </c>
      <c r="D192" s="123" t="s">
        <v>472</v>
      </c>
      <c r="E192" s="123" t="s">
        <v>473</v>
      </c>
      <c r="F192" s="124">
        <v>8124</v>
      </c>
      <c r="G192" s="125">
        <v>2</v>
      </c>
      <c r="H192" s="171" t="s">
        <v>474</v>
      </c>
      <c r="I192" s="126">
        <v>16783000</v>
      </c>
      <c r="J192" s="172">
        <v>0.1048</v>
      </c>
      <c r="K192" s="128">
        <f t="shared" si="107"/>
        <v>18542000</v>
      </c>
      <c r="L192" s="129">
        <v>1.4999999999999999E-2</v>
      </c>
      <c r="M192" s="130">
        <f t="shared" si="108"/>
        <v>18820130</v>
      </c>
      <c r="N192" s="129">
        <v>0.02</v>
      </c>
      <c r="O192" s="130">
        <f t="shared" si="109"/>
        <v>18912840</v>
      </c>
      <c r="P192" s="131">
        <v>40.321688598856653</v>
      </c>
      <c r="Q192" s="130">
        <v>747644750</v>
      </c>
      <c r="R192" s="131">
        <v>40.321688598856653</v>
      </c>
      <c r="S192" s="130">
        <v>747644750</v>
      </c>
      <c r="T192" s="130">
        <f t="shared" si="110"/>
        <v>1495289500</v>
      </c>
      <c r="U192" s="130">
        <f t="shared" si="111"/>
        <v>747644750.00000012</v>
      </c>
      <c r="V192" s="130">
        <f t="shared" si="112"/>
        <v>0</v>
      </c>
      <c r="W192" s="130">
        <f t="shared" si="113"/>
        <v>747644750.00000012</v>
      </c>
      <c r="X192" s="130">
        <f t="shared" si="114"/>
        <v>0</v>
      </c>
      <c r="Y192" s="130">
        <f t="shared" si="115"/>
        <v>0</v>
      </c>
    </row>
    <row r="193" spans="2:25" x14ac:dyDescent="0.25">
      <c r="B193" s="122" t="s">
        <v>577</v>
      </c>
      <c r="C193" s="122" t="s">
        <v>87</v>
      </c>
      <c r="D193" s="123" t="s">
        <v>475</v>
      </c>
      <c r="E193" s="123" t="s">
        <v>476</v>
      </c>
      <c r="F193" s="124">
        <v>8124</v>
      </c>
      <c r="G193" s="125">
        <v>2</v>
      </c>
      <c r="H193" s="171" t="s">
        <v>474</v>
      </c>
      <c r="I193" s="126">
        <v>16783000</v>
      </c>
      <c r="J193" s="172">
        <v>0.1148</v>
      </c>
      <c r="K193" s="128">
        <f t="shared" si="107"/>
        <v>18710000</v>
      </c>
      <c r="L193" s="129">
        <v>1.4999999999999999E-2</v>
      </c>
      <c r="M193" s="130">
        <f t="shared" si="108"/>
        <v>18990650</v>
      </c>
      <c r="N193" s="129">
        <v>0.02</v>
      </c>
      <c r="O193" s="130">
        <f t="shared" si="109"/>
        <v>19084200</v>
      </c>
      <c r="P193" s="131">
        <v>45.275681453768037</v>
      </c>
      <c r="Q193" s="130">
        <v>847108000</v>
      </c>
      <c r="R193" s="131">
        <v>45.586958845537147</v>
      </c>
      <c r="S193" s="130">
        <v>852932000</v>
      </c>
      <c r="T193" s="130">
        <f t="shared" si="110"/>
        <v>1700040000</v>
      </c>
      <c r="U193" s="130">
        <f t="shared" si="111"/>
        <v>839501685.51576698</v>
      </c>
      <c r="V193" s="130">
        <f t="shared" si="112"/>
        <v>7606314.4842330217</v>
      </c>
      <c r="W193" s="130">
        <f t="shared" si="113"/>
        <v>845273390.91394973</v>
      </c>
      <c r="X193" s="130">
        <f t="shared" si="114"/>
        <v>7658609.086050272</v>
      </c>
      <c r="Y193" s="130">
        <f t="shared" si="115"/>
        <v>15264923.570283294</v>
      </c>
    </row>
    <row r="194" spans="2:25" x14ac:dyDescent="0.25">
      <c r="B194" s="122" t="s">
        <v>578</v>
      </c>
      <c r="C194" s="122" t="s">
        <v>88</v>
      </c>
      <c r="D194" s="123" t="s">
        <v>472</v>
      </c>
      <c r="E194" s="123" t="s">
        <v>473</v>
      </c>
      <c r="F194" s="124">
        <v>1007</v>
      </c>
      <c r="G194" s="125">
        <v>2</v>
      </c>
      <c r="H194" s="171" t="s">
        <v>474</v>
      </c>
      <c r="I194" s="126">
        <v>13999000</v>
      </c>
      <c r="J194" s="172">
        <v>0.1048</v>
      </c>
      <c r="K194" s="128">
        <f t="shared" si="107"/>
        <v>15466000</v>
      </c>
      <c r="L194" s="129">
        <v>1.4999999999999999E-2</v>
      </c>
      <c r="M194" s="130">
        <f t="shared" si="108"/>
        <v>15697990</v>
      </c>
      <c r="N194" s="129">
        <v>0.02</v>
      </c>
      <c r="O194" s="130">
        <f t="shared" si="109"/>
        <v>15775320</v>
      </c>
      <c r="P194" s="131">
        <v>2.547426613216087</v>
      </c>
      <c r="Q194" s="130">
        <v>39398500</v>
      </c>
      <c r="R194" s="131">
        <v>5.5474266132160865</v>
      </c>
      <c r="S194" s="130">
        <v>85796500</v>
      </c>
      <c r="T194" s="130">
        <f t="shared" si="110"/>
        <v>125195000</v>
      </c>
      <c r="U194" s="130">
        <f t="shared" si="111"/>
        <v>39398500</v>
      </c>
      <c r="V194" s="130">
        <f t="shared" si="112"/>
        <v>0</v>
      </c>
      <c r="W194" s="130">
        <f t="shared" si="113"/>
        <v>85796500</v>
      </c>
      <c r="X194" s="130">
        <f t="shared" si="114"/>
        <v>0</v>
      </c>
      <c r="Y194" s="130">
        <f t="shared" si="115"/>
        <v>0</v>
      </c>
    </row>
    <row r="195" spans="2:25" x14ac:dyDescent="0.25">
      <c r="B195" s="122" t="s">
        <v>578</v>
      </c>
      <c r="C195" s="122" t="s">
        <v>88</v>
      </c>
      <c r="D195" s="123" t="s">
        <v>475</v>
      </c>
      <c r="E195" s="123" t="s">
        <v>476</v>
      </c>
      <c r="F195" s="124">
        <v>1007</v>
      </c>
      <c r="G195" s="125">
        <v>2</v>
      </c>
      <c r="H195" s="171" t="s">
        <v>474</v>
      </c>
      <c r="I195" s="126">
        <v>13999000</v>
      </c>
      <c r="J195" s="172">
        <v>0.1148</v>
      </c>
      <c r="K195" s="128">
        <f t="shared" si="107"/>
        <v>15606000</v>
      </c>
      <c r="L195" s="129">
        <v>1.4999999999999999E-2</v>
      </c>
      <c r="M195" s="130">
        <f t="shared" si="108"/>
        <v>15840090</v>
      </c>
      <c r="N195" s="129">
        <v>0.02</v>
      </c>
      <c r="O195" s="130">
        <f t="shared" si="109"/>
        <v>15918120</v>
      </c>
      <c r="P195" s="131">
        <v>5.9239395104447006</v>
      </c>
      <c r="Q195" s="130">
        <v>92449000</v>
      </c>
      <c r="R195" s="131">
        <v>5.9461745482506725</v>
      </c>
      <c r="S195" s="130">
        <v>92796000</v>
      </c>
      <c r="T195" s="130">
        <f t="shared" si="110"/>
        <v>185245000</v>
      </c>
      <c r="U195" s="130">
        <f t="shared" si="111"/>
        <v>91619648.468537733</v>
      </c>
      <c r="V195" s="130">
        <f t="shared" si="112"/>
        <v>829351.53146226704</v>
      </c>
      <c r="W195" s="130">
        <f t="shared" si="113"/>
        <v>91963535.563244894</v>
      </c>
      <c r="X195" s="130">
        <f t="shared" si="114"/>
        <v>832464.43675510585</v>
      </c>
      <c r="Y195" s="130">
        <f t="shared" si="115"/>
        <v>1661815.9682173729</v>
      </c>
    </row>
    <row r="196" spans="2:25" x14ac:dyDescent="0.25">
      <c r="B196" s="122" t="s">
        <v>579</v>
      </c>
      <c r="C196" s="122" t="s">
        <v>89</v>
      </c>
      <c r="D196" s="123" t="s">
        <v>472</v>
      </c>
      <c r="E196" s="123" t="s">
        <v>473</v>
      </c>
      <c r="F196" s="124">
        <v>8579</v>
      </c>
      <c r="G196" s="125">
        <v>2</v>
      </c>
      <c r="H196" s="171" t="s">
        <v>474</v>
      </c>
      <c r="I196" s="126">
        <v>16783000</v>
      </c>
      <c r="J196" s="172">
        <v>0.1048</v>
      </c>
      <c r="K196" s="128">
        <f t="shared" si="107"/>
        <v>18542000</v>
      </c>
      <c r="L196" s="129">
        <v>1.4999999999999999E-2</v>
      </c>
      <c r="M196" s="130">
        <f t="shared" si="108"/>
        <v>18820130</v>
      </c>
      <c r="N196" s="129">
        <v>0.02</v>
      </c>
      <c r="O196" s="130">
        <f t="shared" si="109"/>
        <v>18912840</v>
      </c>
      <c r="P196" s="131">
        <v>11.621510085211952</v>
      </c>
      <c r="Q196" s="130">
        <v>215486040</v>
      </c>
      <c r="R196" s="131">
        <v>11.621510085211952</v>
      </c>
      <c r="S196" s="130">
        <v>215486040</v>
      </c>
      <c r="T196" s="130">
        <f t="shared" si="110"/>
        <v>430972080</v>
      </c>
      <c r="U196" s="130">
        <f t="shared" si="111"/>
        <v>215486040</v>
      </c>
      <c r="V196" s="130">
        <f t="shared" si="112"/>
        <v>0</v>
      </c>
      <c r="W196" s="130">
        <f t="shared" si="113"/>
        <v>215486040</v>
      </c>
      <c r="X196" s="130">
        <f t="shared" si="114"/>
        <v>0</v>
      </c>
      <c r="Y196" s="130">
        <f t="shared" si="115"/>
        <v>0</v>
      </c>
    </row>
    <row r="197" spans="2:25" x14ac:dyDescent="0.25">
      <c r="B197" s="122" t="s">
        <v>579</v>
      </c>
      <c r="C197" s="122" t="s">
        <v>89</v>
      </c>
      <c r="D197" s="123" t="s">
        <v>475</v>
      </c>
      <c r="E197" s="123" t="s">
        <v>476</v>
      </c>
      <c r="F197" s="124">
        <v>8579</v>
      </c>
      <c r="G197" s="125">
        <v>2</v>
      </c>
      <c r="H197" s="171" t="s">
        <v>474</v>
      </c>
      <c r="I197" s="126">
        <v>16783000</v>
      </c>
      <c r="J197" s="172">
        <v>0.1148</v>
      </c>
      <c r="K197" s="128">
        <f t="shared" si="107"/>
        <v>18710000</v>
      </c>
      <c r="L197" s="129">
        <v>1.4999999999999999E-2</v>
      </c>
      <c r="M197" s="130">
        <f t="shared" si="108"/>
        <v>18990650</v>
      </c>
      <c r="N197" s="129">
        <v>0.02</v>
      </c>
      <c r="O197" s="130">
        <f t="shared" si="109"/>
        <v>19084200</v>
      </c>
      <c r="P197" s="131">
        <v>11.825547835382148</v>
      </c>
      <c r="Q197" s="130">
        <v>221256000</v>
      </c>
      <c r="R197" s="131">
        <v>11.892250133618386</v>
      </c>
      <c r="S197" s="130">
        <v>222504000</v>
      </c>
      <c r="T197" s="130">
        <f t="shared" si="110"/>
        <v>443760000</v>
      </c>
      <c r="U197" s="130">
        <f t="shared" si="111"/>
        <v>219269307.96365577</v>
      </c>
      <c r="V197" s="130">
        <f t="shared" si="112"/>
        <v>1986692.0363442302</v>
      </c>
      <c r="W197" s="130">
        <f t="shared" si="113"/>
        <v>220506101.97755212</v>
      </c>
      <c r="X197" s="130">
        <f t="shared" si="114"/>
        <v>1997898.0224478841</v>
      </c>
      <c r="Y197" s="130">
        <f t="shared" si="115"/>
        <v>3984590.0587921143</v>
      </c>
    </row>
    <row r="198" spans="2:25" x14ac:dyDescent="0.25">
      <c r="B198" s="122" t="s">
        <v>580</v>
      </c>
      <c r="C198" s="122" t="s">
        <v>581</v>
      </c>
      <c r="D198" s="123" t="s">
        <v>472</v>
      </c>
      <c r="E198" s="123" t="s">
        <v>473</v>
      </c>
      <c r="F198" s="124">
        <v>107710</v>
      </c>
      <c r="G198" s="125">
        <v>2</v>
      </c>
      <c r="H198" s="171" t="s">
        <v>474</v>
      </c>
      <c r="I198" s="126">
        <v>16783000</v>
      </c>
      <c r="J198" s="172">
        <v>0.1048</v>
      </c>
      <c r="K198" s="128">
        <f t="shared" si="107"/>
        <v>18542000</v>
      </c>
      <c r="L198" s="129">
        <v>1.4999999999999999E-2</v>
      </c>
      <c r="M198" s="130">
        <f t="shared" si="108"/>
        <v>18820130</v>
      </c>
      <c r="N198" s="129">
        <v>0.02</v>
      </c>
      <c r="O198" s="130">
        <f t="shared" si="109"/>
        <v>18912840</v>
      </c>
      <c r="P198" s="131">
        <v>27.861460468126417</v>
      </c>
      <c r="Q198" s="130">
        <v>516607200</v>
      </c>
      <c r="R198" s="131">
        <v>27.861460468126417</v>
      </c>
      <c r="S198" s="130">
        <v>516607200</v>
      </c>
      <c r="T198" s="130">
        <f t="shared" si="110"/>
        <v>1033214400</v>
      </c>
      <c r="U198" s="130">
        <f t="shared" si="111"/>
        <v>516607200</v>
      </c>
      <c r="V198" s="130">
        <f t="shared" si="112"/>
        <v>0</v>
      </c>
      <c r="W198" s="130">
        <f t="shared" si="113"/>
        <v>516607200</v>
      </c>
      <c r="X198" s="130">
        <f t="shared" si="114"/>
        <v>0</v>
      </c>
      <c r="Y198" s="130">
        <f t="shared" si="115"/>
        <v>0</v>
      </c>
    </row>
    <row r="199" spans="2:25" x14ac:dyDescent="0.25">
      <c r="B199" s="122" t="s">
        <v>580</v>
      </c>
      <c r="C199" s="122" t="s">
        <v>581</v>
      </c>
      <c r="D199" s="123" t="s">
        <v>475</v>
      </c>
      <c r="E199" s="123" t="s">
        <v>476</v>
      </c>
      <c r="F199" s="124">
        <v>107710</v>
      </c>
      <c r="G199" s="125">
        <v>2</v>
      </c>
      <c r="H199" s="171" t="s">
        <v>474</v>
      </c>
      <c r="I199" s="126">
        <v>16783000</v>
      </c>
      <c r="J199" s="172">
        <v>0.1148</v>
      </c>
      <c r="K199" s="128">
        <f t="shared" si="107"/>
        <v>18710000</v>
      </c>
      <c r="L199" s="129">
        <v>1.4999999999999999E-2</v>
      </c>
      <c r="M199" s="130">
        <f t="shared" si="108"/>
        <v>18990650</v>
      </c>
      <c r="N199" s="129">
        <v>0.02</v>
      </c>
      <c r="O199" s="130">
        <f t="shared" si="109"/>
        <v>19084200</v>
      </c>
      <c r="P199" s="131">
        <v>34.507856761090324</v>
      </c>
      <c r="Q199" s="130">
        <v>645642000</v>
      </c>
      <c r="R199" s="131">
        <v>34.68572955638696</v>
      </c>
      <c r="S199" s="130">
        <v>648970000</v>
      </c>
      <c r="T199" s="130">
        <f t="shared" si="110"/>
        <v>1294612000</v>
      </c>
      <c r="U199" s="130">
        <f t="shared" si="111"/>
        <v>639844680.06413674</v>
      </c>
      <c r="V199" s="130">
        <f t="shared" si="112"/>
        <v>5797319.9358632565</v>
      </c>
      <c r="W199" s="130">
        <f t="shared" si="113"/>
        <v>643142797.43452704</v>
      </c>
      <c r="X199" s="130">
        <f t="shared" si="114"/>
        <v>5827202.5654729605</v>
      </c>
      <c r="Y199" s="130">
        <f t="shared" si="115"/>
        <v>11624522.501336217</v>
      </c>
    </row>
    <row r="200" spans="2:25" x14ac:dyDescent="0.25">
      <c r="B200" s="122" t="s">
        <v>582</v>
      </c>
      <c r="C200" s="122" t="s">
        <v>90</v>
      </c>
      <c r="D200" s="123" t="s">
        <v>472</v>
      </c>
      <c r="E200" s="123" t="s">
        <v>473</v>
      </c>
      <c r="F200" s="124">
        <v>10940</v>
      </c>
      <c r="G200" s="125">
        <v>2</v>
      </c>
      <c r="H200" s="171" t="s">
        <v>474</v>
      </c>
      <c r="I200" s="126">
        <v>12050000</v>
      </c>
      <c r="J200" s="172">
        <v>0.1048</v>
      </c>
      <c r="K200" s="128">
        <f t="shared" si="107"/>
        <v>13313000</v>
      </c>
      <c r="L200" s="129">
        <v>1.4999999999999999E-2</v>
      </c>
      <c r="M200" s="130">
        <f t="shared" si="108"/>
        <v>13512695</v>
      </c>
      <c r="N200" s="129">
        <v>0.02</v>
      </c>
      <c r="O200" s="130">
        <f t="shared" si="109"/>
        <v>13579260</v>
      </c>
      <c r="P200" s="131">
        <v>1</v>
      </c>
      <c r="Q200" s="130">
        <v>13313000</v>
      </c>
      <c r="R200" s="131">
        <v>4</v>
      </c>
      <c r="S200" s="130">
        <v>53252000</v>
      </c>
      <c r="T200" s="130">
        <f t="shared" si="110"/>
        <v>66565000</v>
      </c>
      <c r="U200" s="130">
        <f t="shared" si="111"/>
        <v>13313000</v>
      </c>
      <c r="V200" s="130">
        <f t="shared" si="112"/>
        <v>0</v>
      </c>
      <c r="W200" s="130">
        <f t="shared" si="113"/>
        <v>53252000</v>
      </c>
      <c r="X200" s="130">
        <f t="shared" si="114"/>
        <v>0</v>
      </c>
      <c r="Y200" s="130">
        <f t="shared" si="115"/>
        <v>0</v>
      </c>
    </row>
    <row r="201" spans="2:25" x14ac:dyDescent="0.25">
      <c r="B201" s="122" t="s">
        <v>582</v>
      </c>
      <c r="C201" s="122" t="s">
        <v>90</v>
      </c>
      <c r="D201" s="123" t="s">
        <v>475</v>
      </c>
      <c r="E201" s="123" t="s">
        <v>476</v>
      </c>
      <c r="F201" s="124">
        <v>10940</v>
      </c>
      <c r="G201" s="125">
        <v>2</v>
      </c>
      <c r="H201" s="171" t="s">
        <v>474</v>
      </c>
      <c r="I201" s="126">
        <v>12050000</v>
      </c>
      <c r="J201" s="172">
        <v>0.1148</v>
      </c>
      <c r="K201" s="128">
        <f t="shared" si="107"/>
        <v>13433000</v>
      </c>
      <c r="L201" s="129">
        <v>1.4999999999999999E-2</v>
      </c>
      <c r="M201" s="130">
        <f t="shared" si="108"/>
        <v>13634495</v>
      </c>
      <c r="N201" s="129">
        <v>0.02</v>
      </c>
      <c r="O201" s="130">
        <f t="shared" si="109"/>
        <v>13701660</v>
      </c>
      <c r="P201" s="131">
        <v>4.866299411896077</v>
      </c>
      <c r="Q201" s="130">
        <v>65369000</v>
      </c>
      <c r="R201" s="131">
        <v>4.9553338792525867</v>
      </c>
      <c r="S201" s="130">
        <v>66565000</v>
      </c>
      <c r="T201" s="130">
        <f t="shared" si="110"/>
        <v>131934000</v>
      </c>
      <c r="U201" s="130">
        <f t="shared" si="111"/>
        <v>64785044.070572473</v>
      </c>
      <c r="V201" s="130">
        <f t="shared" si="112"/>
        <v>583955.92942752689</v>
      </c>
      <c r="W201" s="130">
        <f t="shared" si="113"/>
        <v>65970359.93448969</v>
      </c>
      <c r="X201" s="130">
        <f t="shared" si="114"/>
        <v>594640.06551031023</v>
      </c>
      <c r="Y201" s="130">
        <f t="shared" si="115"/>
        <v>1178595.9949378371</v>
      </c>
    </row>
    <row r="202" spans="2:25" x14ac:dyDescent="0.25">
      <c r="B202" s="122" t="s">
        <v>583</v>
      </c>
      <c r="C202" s="122" t="s">
        <v>584</v>
      </c>
      <c r="D202" s="123" t="s">
        <v>472</v>
      </c>
      <c r="E202" s="123" t="s">
        <v>473</v>
      </c>
      <c r="F202" s="124">
        <v>101893</v>
      </c>
      <c r="G202" s="125">
        <v>4</v>
      </c>
      <c r="H202" s="171" t="s">
        <v>474</v>
      </c>
      <c r="I202" s="126">
        <v>25236000</v>
      </c>
      <c r="J202" s="172">
        <v>0.1048</v>
      </c>
      <c r="K202" s="128">
        <f t="shared" si="107"/>
        <v>27881000</v>
      </c>
      <c r="L202" s="129">
        <v>1.4999999999999999E-2</v>
      </c>
      <c r="M202" s="130">
        <f t="shared" si="108"/>
        <v>28299215</v>
      </c>
      <c r="N202" s="129">
        <v>0.02</v>
      </c>
      <c r="O202" s="130">
        <f t="shared" si="109"/>
        <v>28438620</v>
      </c>
      <c r="P202" s="131">
        <v>57.3</v>
      </c>
      <c r="Q202" s="130">
        <v>1597581300</v>
      </c>
      <c r="R202" s="131">
        <v>56.05</v>
      </c>
      <c r="S202" s="130">
        <v>1562730050</v>
      </c>
      <c r="T202" s="130">
        <f t="shared" si="110"/>
        <v>3160311350</v>
      </c>
      <c r="U202" s="130">
        <f t="shared" si="111"/>
        <v>1597581300</v>
      </c>
      <c r="V202" s="130">
        <f t="shared" si="112"/>
        <v>0</v>
      </c>
      <c r="W202" s="130">
        <f t="shared" si="113"/>
        <v>1562730050</v>
      </c>
      <c r="X202" s="130">
        <f t="shared" si="114"/>
        <v>0</v>
      </c>
      <c r="Y202" s="130">
        <f t="shared" si="115"/>
        <v>0</v>
      </c>
    </row>
    <row r="203" spans="2:25" x14ac:dyDescent="0.25">
      <c r="B203" s="122" t="s">
        <v>583</v>
      </c>
      <c r="C203" s="122" t="s">
        <v>584</v>
      </c>
      <c r="D203" s="123" t="s">
        <v>475</v>
      </c>
      <c r="E203" s="123" t="s">
        <v>476</v>
      </c>
      <c r="F203" s="124">
        <v>101893</v>
      </c>
      <c r="G203" s="125">
        <v>4</v>
      </c>
      <c r="H203" s="171" t="s">
        <v>474</v>
      </c>
      <c r="I203" s="126">
        <v>25236000</v>
      </c>
      <c r="J203" s="172">
        <v>0.1148</v>
      </c>
      <c r="K203" s="128">
        <f t="shared" si="107"/>
        <v>28133000</v>
      </c>
      <c r="L203" s="129">
        <v>1.4999999999999999E-2</v>
      </c>
      <c r="M203" s="130">
        <f t="shared" si="108"/>
        <v>28554995</v>
      </c>
      <c r="N203" s="129">
        <v>0.02</v>
      </c>
      <c r="O203" s="130">
        <f t="shared" si="109"/>
        <v>28695660</v>
      </c>
      <c r="P203" s="131">
        <v>21.602673017452812</v>
      </c>
      <c r="Q203" s="130">
        <v>607748000</v>
      </c>
      <c r="R203" s="131">
        <v>18.829808410052252</v>
      </c>
      <c r="S203" s="130">
        <v>529739000</v>
      </c>
      <c r="T203" s="130">
        <f t="shared" si="110"/>
        <v>1137487000</v>
      </c>
      <c r="U203" s="130">
        <f t="shared" si="111"/>
        <v>602304126.39960182</v>
      </c>
      <c r="V203" s="130">
        <f t="shared" si="112"/>
        <v>5443873.6003981829</v>
      </c>
      <c r="W203" s="130">
        <f t="shared" si="113"/>
        <v>524993888.28066683</v>
      </c>
      <c r="X203" s="130">
        <f t="shared" si="114"/>
        <v>4745111.7193331718</v>
      </c>
      <c r="Y203" s="130">
        <f t="shared" si="115"/>
        <v>10188985.319731355</v>
      </c>
    </row>
    <row r="204" spans="2:25" x14ac:dyDescent="0.25">
      <c r="B204" s="122" t="s">
        <v>585</v>
      </c>
      <c r="C204" s="122" t="s">
        <v>91</v>
      </c>
      <c r="D204" s="123" t="s">
        <v>472</v>
      </c>
      <c r="E204" s="123" t="s">
        <v>473</v>
      </c>
      <c r="F204" s="124">
        <v>53795</v>
      </c>
      <c r="G204" s="125">
        <v>4</v>
      </c>
      <c r="H204" s="171" t="s">
        <v>474</v>
      </c>
      <c r="I204" s="126">
        <v>15360000</v>
      </c>
      <c r="J204" s="172">
        <v>0.1048</v>
      </c>
      <c r="K204" s="128">
        <f t="shared" si="107"/>
        <v>16970000</v>
      </c>
      <c r="L204" s="129">
        <v>1.4999999999999999E-2</v>
      </c>
      <c r="M204" s="130">
        <f t="shared" si="108"/>
        <v>17224550</v>
      </c>
      <c r="N204" s="129">
        <v>0.02</v>
      </c>
      <c r="O204" s="130">
        <f t="shared" si="109"/>
        <v>17309400</v>
      </c>
      <c r="P204" s="131">
        <v>6.9425810253388329</v>
      </c>
      <c r="Q204" s="130">
        <v>117815600</v>
      </c>
      <c r="R204" s="131">
        <v>14.942581025338834</v>
      </c>
      <c r="S204" s="130">
        <v>253575600</v>
      </c>
      <c r="T204" s="130">
        <f t="shared" si="110"/>
        <v>371391200</v>
      </c>
      <c r="U204" s="130">
        <f t="shared" si="111"/>
        <v>117815600</v>
      </c>
      <c r="V204" s="130">
        <f t="shared" si="112"/>
        <v>0</v>
      </c>
      <c r="W204" s="130">
        <f t="shared" si="113"/>
        <v>253575600</v>
      </c>
      <c r="X204" s="130">
        <f t="shared" si="114"/>
        <v>0</v>
      </c>
      <c r="Y204" s="130">
        <f t="shared" si="115"/>
        <v>0</v>
      </c>
    </row>
    <row r="205" spans="2:25" x14ac:dyDescent="0.25">
      <c r="B205" s="122" t="s">
        <v>585</v>
      </c>
      <c r="C205" s="122" t="s">
        <v>91</v>
      </c>
      <c r="D205" s="123" t="s">
        <v>475</v>
      </c>
      <c r="E205" s="123" t="s">
        <v>476</v>
      </c>
      <c r="F205" s="124">
        <v>53795</v>
      </c>
      <c r="G205" s="125">
        <v>4</v>
      </c>
      <c r="H205" s="171" t="s">
        <v>474</v>
      </c>
      <c r="I205" s="126">
        <v>15360000</v>
      </c>
      <c r="J205" s="172">
        <v>0.1148</v>
      </c>
      <c r="K205" s="128">
        <f t="shared" si="107"/>
        <v>17123000</v>
      </c>
      <c r="L205" s="129">
        <v>1.4999999999999999E-2</v>
      </c>
      <c r="M205" s="130">
        <f t="shared" si="108"/>
        <v>17379845</v>
      </c>
      <c r="N205" s="129">
        <v>0.02</v>
      </c>
      <c r="O205" s="130">
        <f t="shared" si="109"/>
        <v>17465460</v>
      </c>
      <c r="P205" s="131">
        <v>7.9285171990889447</v>
      </c>
      <c r="Q205" s="130">
        <v>135760000</v>
      </c>
      <c r="R205" s="131">
        <v>0</v>
      </c>
      <c r="S205" s="130"/>
      <c r="T205" s="130">
        <f t="shared" si="110"/>
        <v>135760000</v>
      </c>
      <c r="U205" s="130">
        <f t="shared" si="111"/>
        <v>134546936.86853939</v>
      </c>
      <c r="V205" s="130">
        <f t="shared" si="112"/>
        <v>1213063.1314606071</v>
      </c>
      <c r="W205" s="130">
        <f t="shared" si="113"/>
        <v>0</v>
      </c>
      <c r="X205" s="130">
        <f t="shared" si="114"/>
        <v>0</v>
      </c>
      <c r="Y205" s="130">
        <f t="shared" si="115"/>
        <v>1213063.1314606071</v>
      </c>
    </row>
    <row r="206" spans="2:25" x14ac:dyDescent="0.25">
      <c r="B206" s="122" t="s">
        <v>586</v>
      </c>
      <c r="C206" s="122" t="s">
        <v>587</v>
      </c>
      <c r="D206" s="123" t="s">
        <v>472</v>
      </c>
      <c r="E206" s="123" t="s">
        <v>588</v>
      </c>
      <c r="F206" s="124">
        <v>101893</v>
      </c>
      <c r="G206" s="125">
        <v>3</v>
      </c>
      <c r="H206" s="171" t="s">
        <v>474</v>
      </c>
      <c r="I206" s="126">
        <v>48948000</v>
      </c>
      <c r="J206" s="172">
        <v>0.1048</v>
      </c>
      <c r="K206" s="128">
        <f t="shared" si="107"/>
        <v>54078000</v>
      </c>
      <c r="L206" s="177">
        <v>0.01</v>
      </c>
      <c r="M206" s="130">
        <f t="shared" si="108"/>
        <v>54618780</v>
      </c>
      <c r="N206" s="177">
        <v>1.4999999999999999E-2</v>
      </c>
      <c r="O206" s="130">
        <f t="shared" si="109"/>
        <v>54889170</v>
      </c>
      <c r="P206" s="131">
        <v>11.188039498502164</v>
      </c>
      <c r="Q206" s="130">
        <v>605026800</v>
      </c>
      <c r="R206" s="131">
        <v>11.779105736158881</v>
      </c>
      <c r="S206" s="130">
        <v>636990480</v>
      </c>
      <c r="T206" s="130">
        <f t="shared" si="110"/>
        <v>1242017280</v>
      </c>
      <c r="U206" s="130">
        <f t="shared" si="111"/>
        <v>605026800</v>
      </c>
      <c r="V206" s="130">
        <f t="shared" si="112"/>
        <v>0</v>
      </c>
      <c r="W206" s="130">
        <f t="shared" si="113"/>
        <v>636990480</v>
      </c>
      <c r="X206" s="130">
        <f t="shared" si="114"/>
        <v>0</v>
      </c>
      <c r="Y206" s="130">
        <f t="shared" si="115"/>
        <v>0</v>
      </c>
    </row>
    <row r="207" spans="2:25" x14ac:dyDescent="0.25">
      <c r="B207" s="122" t="s">
        <v>586</v>
      </c>
      <c r="C207" s="122" t="s">
        <v>587</v>
      </c>
      <c r="D207" s="123" t="s">
        <v>589</v>
      </c>
      <c r="E207" s="123" t="s">
        <v>473</v>
      </c>
      <c r="F207" s="124">
        <v>101893</v>
      </c>
      <c r="G207" s="125">
        <v>3</v>
      </c>
      <c r="H207" s="171" t="s">
        <v>474</v>
      </c>
      <c r="I207" s="126">
        <v>48948000</v>
      </c>
      <c r="J207" s="172">
        <v>0</v>
      </c>
      <c r="K207" s="128">
        <f t="shared" si="107"/>
        <v>48948000</v>
      </c>
      <c r="L207" s="177">
        <v>0.01</v>
      </c>
      <c r="M207" s="130">
        <f t="shared" si="108"/>
        <v>49437480</v>
      </c>
      <c r="N207" s="177">
        <v>1.4999999999999999E-2</v>
      </c>
      <c r="O207" s="130">
        <f t="shared" si="109"/>
        <v>49682220</v>
      </c>
      <c r="P207" s="131"/>
      <c r="Q207" s="130"/>
      <c r="R207" s="131"/>
      <c r="S207" s="130"/>
      <c r="T207" s="130">
        <f t="shared" si="110"/>
        <v>0</v>
      </c>
      <c r="U207" s="130">
        <f t="shared" si="111"/>
        <v>0</v>
      </c>
      <c r="V207" s="130">
        <f t="shared" si="112"/>
        <v>0</v>
      </c>
      <c r="W207" s="130">
        <f t="shared" si="113"/>
        <v>0</v>
      </c>
      <c r="X207" s="130">
        <f t="shared" si="114"/>
        <v>0</v>
      </c>
      <c r="Y207" s="130">
        <f t="shared" si="115"/>
        <v>0</v>
      </c>
    </row>
    <row r="208" spans="2:25" x14ac:dyDescent="0.25">
      <c r="B208" s="122" t="s">
        <v>586</v>
      </c>
      <c r="C208" s="122" t="s">
        <v>587</v>
      </c>
      <c r="D208" s="123" t="s">
        <v>475</v>
      </c>
      <c r="E208" s="123" t="s">
        <v>476</v>
      </c>
      <c r="F208" s="124">
        <v>101893</v>
      </c>
      <c r="G208" s="125">
        <v>3</v>
      </c>
      <c r="H208" s="171" t="s">
        <v>474</v>
      </c>
      <c r="I208" s="126">
        <v>48948000</v>
      </c>
      <c r="J208" s="172">
        <v>0.1148</v>
      </c>
      <c r="K208" s="128">
        <f t="shared" si="107"/>
        <v>54567000</v>
      </c>
      <c r="L208" s="177">
        <v>0.01</v>
      </c>
      <c r="M208" s="130">
        <f t="shared" si="108"/>
        <v>55112670</v>
      </c>
      <c r="N208" s="177">
        <v>1.4999999999999999E-2</v>
      </c>
      <c r="O208" s="130">
        <f t="shared" si="109"/>
        <v>55385505</v>
      </c>
      <c r="P208" s="131">
        <v>12.243297230927118</v>
      </c>
      <c r="Q208" s="130">
        <v>668080000</v>
      </c>
      <c r="R208" s="131">
        <v>0</v>
      </c>
      <c r="S208" s="130"/>
      <c r="T208" s="130">
        <f t="shared" si="110"/>
        <v>668080000</v>
      </c>
      <c r="U208" s="130">
        <f t="shared" si="111"/>
        <v>662093027.6540767</v>
      </c>
      <c r="V208" s="130">
        <f t="shared" si="112"/>
        <v>5986972.3459233046</v>
      </c>
      <c r="W208" s="130">
        <f t="shared" si="113"/>
        <v>0</v>
      </c>
      <c r="X208" s="130">
        <f t="shared" si="114"/>
        <v>0</v>
      </c>
      <c r="Y208" s="130">
        <f t="shared" si="115"/>
        <v>5986972.3459233046</v>
      </c>
    </row>
    <row r="209" spans="2:25" x14ac:dyDescent="0.25">
      <c r="B209" s="122" t="s">
        <v>590</v>
      </c>
      <c r="C209" s="122" t="s">
        <v>92</v>
      </c>
      <c r="D209" s="123" t="s">
        <v>472</v>
      </c>
      <c r="E209" s="123" t="s">
        <v>473</v>
      </c>
      <c r="F209" s="124">
        <v>109197</v>
      </c>
      <c r="G209" s="125">
        <v>3</v>
      </c>
      <c r="H209" s="171" t="s">
        <v>474</v>
      </c>
      <c r="I209" s="126">
        <v>20127000</v>
      </c>
      <c r="J209" s="172">
        <v>0.1048</v>
      </c>
      <c r="K209" s="128">
        <f t="shared" si="107"/>
        <v>22236000</v>
      </c>
      <c r="L209" s="129">
        <v>1.4999999999999999E-2</v>
      </c>
      <c r="M209" s="130">
        <f t="shared" si="108"/>
        <v>22569540</v>
      </c>
      <c r="N209" s="129">
        <v>0.02</v>
      </c>
      <c r="O209" s="130">
        <f t="shared" si="109"/>
        <v>22680720</v>
      </c>
      <c r="P209" s="131">
        <v>14.014443245187984</v>
      </c>
      <c r="Q209" s="130">
        <v>311625160</v>
      </c>
      <c r="R209" s="131">
        <v>14.014443245187984</v>
      </c>
      <c r="S209" s="130">
        <v>311625160</v>
      </c>
      <c r="T209" s="130">
        <f t="shared" si="110"/>
        <v>623250320</v>
      </c>
      <c r="U209" s="130">
        <f t="shared" si="111"/>
        <v>311625160</v>
      </c>
      <c r="V209" s="130">
        <f t="shared" si="112"/>
        <v>0</v>
      </c>
      <c r="W209" s="130">
        <f t="shared" si="113"/>
        <v>311625160</v>
      </c>
      <c r="X209" s="130">
        <f t="shared" si="114"/>
        <v>0</v>
      </c>
      <c r="Y209" s="130">
        <f t="shared" si="115"/>
        <v>0</v>
      </c>
    </row>
    <row r="210" spans="2:25" x14ac:dyDescent="0.25">
      <c r="B210" s="122" t="s">
        <v>590</v>
      </c>
      <c r="C210" s="122" t="s">
        <v>92</v>
      </c>
      <c r="D210" s="123" t="s">
        <v>475</v>
      </c>
      <c r="E210" s="123" t="s">
        <v>476</v>
      </c>
      <c r="F210" s="124">
        <v>109197</v>
      </c>
      <c r="G210" s="125">
        <v>3</v>
      </c>
      <c r="H210" s="171" t="s">
        <v>474</v>
      </c>
      <c r="I210" s="126">
        <v>20127000</v>
      </c>
      <c r="J210" s="172">
        <v>0.1148</v>
      </c>
      <c r="K210" s="128">
        <f t="shared" si="107"/>
        <v>22438000</v>
      </c>
      <c r="L210" s="129">
        <v>1.4999999999999999E-2</v>
      </c>
      <c r="M210" s="130">
        <f t="shared" si="108"/>
        <v>22774570</v>
      </c>
      <c r="N210" s="129">
        <v>0.02</v>
      </c>
      <c r="O210" s="130">
        <f t="shared" si="109"/>
        <v>22886760</v>
      </c>
      <c r="P210" s="131">
        <v>9.8432569747749348</v>
      </c>
      <c r="Q210" s="130">
        <v>220863000</v>
      </c>
      <c r="R210" s="131">
        <v>10</v>
      </c>
      <c r="S210" s="130">
        <f>222360000</f>
        <v>222360000</v>
      </c>
      <c r="T210" s="130">
        <f t="shared" si="110"/>
        <v>443223000</v>
      </c>
      <c r="U210" s="130">
        <f t="shared" si="111"/>
        <v>218874662.09109545</v>
      </c>
      <c r="V210" s="130">
        <f t="shared" si="112"/>
        <v>1988337.9089045525</v>
      </c>
      <c r="W210" s="130">
        <f t="shared" si="113"/>
        <v>222360000</v>
      </c>
      <c r="X210" s="130">
        <f t="shared" si="114"/>
        <v>0</v>
      </c>
      <c r="Y210" s="130">
        <f t="shared" si="115"/>
        <v>1988337.9089045525</v>
      </c>
    </row>
    <row r="211" spans="2:25" x14ac:dyDescent="0.25">
      <c r="B211" s="122" t="s">
        <v>591</v>
      </c>
      <c r="C211" s="122" t="s">
        <v>592</v>
      </c>
      <c r="D211" s="123" t="s">
        <v>472</v>
      </c>
      <c r="E211" s="123" t="s">
        <v>473</v>
      </c>
      <c r="F211" s="124">
        <v>1027</v>
      </c>
      <c r="G211" s="125">
        <v>4</v>
      </c>
      <c r="H211" s="171" t="s">
        <v>474</v>
      </c>
      <c r="I211" s="126">
        <v>15549000</v>
      </c>
      <c r="J211" s="172">
        <v>0.1048</v>
      </c>
      <c r="K211" s="128">
        <f t="shared" si="107"/>
        <v>17179000</v>
      </c>
      <c r="L211" s="129">
        <v>1.4999999999999999E-2</v>
      </c>
      <c r="M211" s="130">
        <f t="shared" si="108"/>
        <v>17436685</v>
      </c>
      <c r="N211" s="129">
        <v>0.02</v>
      </c>
      <c r="O211" s="130">
        <f t="shared" si="109"/>
        <v>17522580</v>
      </c>
      <c r="P211" s="131">
        <v>17.523918737994062</v>
      </c>
      <c r="Q211" s="130">
        <v>301043400</v>
      </c>
      <c r="R211" s="131">
        <v>17.520321322544969</v>
      </c>
      <c r="S211" s="130">
        <v>300981600</v>
      </c>
      <c r="T211" s="130">
        <f>Q211+S211</f>
        <v>602025000</v>
      </c>
      <c r="U211" s="130">
        <f t="shared" si="111"/>
        <v>301043400</v>
      </c>
      <c r="V211" s="130">
        <f t="shared" si="112"/>
        <v>0</v>
      </c>
      <c r="W211" s="130">
        <f t="shared" si="113"/>
        <v>300981600.00000006</v>
      </c>
      <c r="X211" s="130">
        <f t="shared" si="114"/>
        <v>0</v>
      </c>
      <c r="Y211" s="130">
        <f t="shared" si="115"/>
        <v>0</v>
      </c>
    </row>
    <row r="212" spans="2:25" x14ac:dyDescent="0.25">
      <c r="B212" s="122" t="s">
        <v>591</v>
      </c>
      <c r="C212" s="122" t="s">
        <v>592</v>
      </c>
      <c r="D212" s="123" t="s">
        <v>475</v>
      </c>
      <c r="E212" s="123" t="s">
        <v>476</v>
      </c>
      <c r="F212" s="124">
        <v>1027</v>
      </c>
      <c r="G212" s="125">
        <v>4</v>
      </c>
      <c r="H212" s="171" t="s">
        <v>474</v>
      </c>
      <c r="I212" s="126">
        <v>12431000</v>
      </c>
      <c r="J212" s="172">
        <v>0.1148</v>
      </c>
      <c r="K212" s="128">
        <f t="shared" si="107"/>
        <v>13858000</v>
      </c>
      <c r="L212" s="129">
        <v>1.4999999999999999E-2</v>
      </c>
      <c r="M212" s="130">
        <f t="shared" si="108"/>
        <v>14065870</v>
      </c>
      <c r="N212" s="129">
        <v>0.02</v>
      </c>
      <c r="O212" s="130">
        <f t="shared" si="109"/>
        <v>14135160</v>
      </c>
      <c r="P212" s="131">
        <v>11.848030018761726</v>
      </c>
      <c r="Q212" s="130">
        <v>164190000</v>
      </c>
      <c r="R212" s="131">
        <v>12</v>
      </c>
      <c r="S212" s="130">
        <v>164808000</v>
      </c>
      <c r="T212" s="130">
        <f t="shared" si="110"/>
        <v>328998000</v>
      </c>
      <c r="U212" s="130">
        <f t="shared" si="111"/>
        <v>162720844.27767354</v>
      </c>
      <c r="V212" s="130">
        <f t="shared" si="112"/>
        <v>1469155.7223264575</v>
      </c>
      <c r="W212" s="130">
        <f t="shared" si="113"/>
        <v>164808000</v>
      </c>
      <c r="X212" s="130">
        <f t="shared" si="114"/>
        <v>0</v>
      </c>
      <c r="Y212" s="130">
        <f t="shared" si="115"/>
        <v>1469155.7223264575</v>
      </c>
    </row>
    <row r="213" spans="2:25" x14ac:dyDescent="0.25">
      <c r="B213" s="122" t="s">
        <v>593</v>
      </c>
      <c r="C213" s="122" t="s">
        <v>94</v>
      </c>
      <c r="D213" s="123" t="s">
        <v>472</v>
      </c>
      <c r="E213" s="123" t="s">
        <v>473</v>
      </c>
      <c r="F213" s="124">
        <v>105377</v>
      </c>
      <c r="G213" s="125">
        <v>4</v>
      </c>
      <c r="H213" s="171" t="s">
        <v>474</v>
      </c>
      <c r="I213" s="126">
        <v>15277000</v>
      </c>
      <c r="J213" s="172">
        <v>0.1048</v>
      </c>
      <c r="K213" s="128">
        <f t="shared" si="107"/>
        <v>16878000</v>
      </c>
      <c r="L213" s="129">
        <v>1.4999999999999999E-2</v>
      </c>
      <c r="M213" s="130">
        <f t="shared" si="108"/>
        <v>17131170</v>
      </c>
      <c r="N213" s="129">
        <v>0.02</v>
      </c>
      <c r="O213" s="130">
        <f t="shared" si="109"/>
        <v>17215560</v>
      </c>
      <c r="P213" s="131">
        <v>10.3</v>
      </c>
      <c r="Q213" s="130">
        <v>173843400</v>
      </c>
      <c r="R213" s="131">
        <v>26.3</v>
      </c>
      <c r="S213" s="130">
        <v>443891400</v>
      </c>
      <c r="T213" s="130">
        <f t="shared" si="110"/>
        <v>617734800</v>
      </c>
      <c r="U213" s="130">
        <f t="shared" si="111"/>
        <v>173843400</v>
      </c>
      <c r="V213" s="130">
        <f t="shared" si="112"/>
        <v>0</v>
      </c>
      <c r="W213" s="130">
        <f t="shared" si="113"/>
        <v>443891400</v>
      </c>
      <c r="X213" s="130">
        <f t="shared" si="114"/>
        <v>0</v>
      </c>
      <c r="Y213" s="130">
        <f t="shared" si="115"/>
        <v>0</v>
      </c>
    </row>
    <row r="214" spans="2:25" x14ac:dyDescent="0.25">
      <c r="B214" s="122" t="s">
        <v>593</v>
      </c>
      <c r="C214" s="122" t="s">
        <v>94</v>
      </c>
      <c r="D214" s="123" t="s">
        <v>475</v>
      </c>
      <c r="E214" s="123" t="s">
        <v>476</v>
      </c>
      <c r="F214" s="124">
        <v>105377</v>
      </c>
      <c r="G214" s="125">
        <v>4</v>
      </c>
      <c r="H214" s="171" t="s">
        <v>474</v>
      </c>
      <c r="I214" s="126">
        <v>15277000</v>
      </c>
      <c r="J214" s="172">
        <v>0.1148</v>
      </c>
      <c r="K214" s="128">
        <f t="shared" si="107"/>
        <v>17031000</v>
      </c>
      <c r="L214" s="129">
        <v>1.4999999999999999E-2</v>
      </c>
      <c r="M214" s="130">
        <f t="shared" si="108"/>
        <v>17286465</v>
      </c>
      <c r="N214" s="129">
        <v>0.02</v>
      </c>
      <c r="O214" s="130">
        <f t="shared" si="109"/>
        <v>17371620</v>
      </c>
      <c r="P214" s="131">
        <v>17.749280723386764</v>
      </c>
      <c r="Q214" s="130">
        <v>302288000</v>
      </c>
      <c r="R214" s="131">
        <v>0</v>
      </c>
      <c r="S214" s="130">
        <v>0</v>
      </c>
      <c r="T214" s="130">
        <f t="shared" si="110"/>
        <v>302288000</v>
      </c>
      <c r="U214" s="130">
        <f t="shared" si="111"/>
        <v>299572360.04932183</v>
      </c>
      <c r="V214" s="130">
        <f t="shared" si="112"/>
        <v>2715639.9506781697</v>
      </c>
      <c r="W214" s="130">
        <f t="shared" si="113"/>
        <v>0</v>
      </c>
      <c r="X214" s="130">
        <f t="shared" si="114"/>
        <v>0</v>
      </c>
      <c r="Y214" s="130">
        <f t="shared" si="115"/>
        <v>2715639.9506781697</v>
      </c>
    </row>
    <row r="215" spans="2:25" x14ac:dyDescent="0.25">
      <c r="B215" s="122" t="s">
        <v>594</v>
      </c>
      <c r="C215" s="122" t="s">
        <v>93</v>
      </c>
      <c r="D215" s="123" t="s">
        <v>472</v>
      </c>
      <c r="E215" s="123" t="s">
        <v>473</v>
      </c>
      <c r="F215" s="178">
        <v>108829</v>
      </c>
      <c r="G215" s="125">
        <v>3</v>
      </c>
      <c r="H215" s="171" t="s">
        <v>474</v>
      </c>
      <c r="I215" s="126">
        <v>20127000</v>
      </c>
      <c r="J215" s="172">
        <v>0.1048</v>
      </c>
      <c r="K215" s="128">
        <f t="shared" si="107"/>
        <v>22236000</v>
      </c>
      <c r="L215" s="129">
        <v>1.4999999999999999E-2</v>
      </c>
      <c r="M215" s="130">
        <f t="shared" si="108"/>
        <v>22569540</v>
      </c>
      <c r="N215" s="129">
        <v>0.02</v>
      </c>
      <c r="O215" s="130">
        <f t="shared" si="109"/>
        <v>22680720</v>
      </c>
      <c r="P215" s="131">
        <v>12.907994243568988</v>
      </c>
      <c r="Q215" s="130">
        <v>287022160</v>
      </c>
      <c r="R215" s="131">
        <v>12.907995592732506</v>
      </c>
      <c r="S215" s="130">
        <v>287022190</v>
      </c>
      <c r="T215" s="130">
        <f t="shared" si="110"/>
        <v>574044350</v>
      </c>
      <c r="U215" s="130">
        <f t="shared" si="111"/>
        <v>287022160</v>
      </c>
      <c r="V215" s="130">
        <f t="shared" si="112"/>
        <v>0</v>
      </c>
      <c r="W215" s="130">
        <f t="shared" si="113"/>
        <v>287022190</v>
      </c>
      <c r="X215" s="130">
        <f t="shared" si="114"/>
        <v>0</v>
      </c>
      <c r="Y215" s="130">
        <f t="shared" si="115"/>
        <v>0</v>
      </c>
    </row>
    <row r="216" spans="2:25" x14ac:dyDescent="0.25">
      <c r="B216" s="122" t="s">
        <v>594</v>
      </c>
      <c r="C216" s="122" t="s">
        <v>93</v>
      </c>
      <c r="D216" s="123" t="s">
        <v>475</v>
      </c>
      <c r="E216" s="123" t="s">
        <v>476</v>
      </c>
      <c r="F216" s="178">
        <v>108829</v>
      </c>
      <c r="G216" s="125">
        <v>3</v>
      </c>
      <c r="H216" s="171" t="s">
        <v>474</v>
      </c>
      <c r="I216" s="126">
        <v>20127000</v>
      </c>
      <c r="J216" s="172">
        <v>0.1148</v>
      </c>
      <c r="K216" s="128">
        <f t="shared" si="107"/>
        <v>22438000</v>
      </c>
      <c r="L216" s="129">
        <v>1.4999999999999999E-2</v>
      </c>
      <c r="M216" s="130">
        <f t="shared" si="108"/>
        <v>22774570</v>
      </c>
      <c r="N216" s="129">
        <v>0.02</v>
      </c>
      <c r="O216" s="130">
        <f t="shared" si="109"/>
        <v>22886760</v>
      </c>
      <c r="P216" s="131">
        <v>9.8210179160352968</v>
      </c>
      <c r="Q216" s="130">
        <v>220364000</v>
      </c>
      <c r="R216" s="131">
        <v>9.9099741509938504</v>
      </c>
      <c r="S216" s="130">
        <v>222360000</v>
      </c>
      <c r="T216" s="130">
        <f t="shared" si="110"/>
        <v>442724000</v>
      </c>
      <c r="U216" s="130">
        <f t="shared" si="111"/>
        <v>218380154.38096085</v>
      </c>
      <c r="V216" s="130">
        <f t="shared" si="112"/>
        <v>1983845.6190391481</v>
      </c>
      <c r="W216" s="130">
        <f t="shared" si="113"/>
        <v>220358185.22149926</v>
      </c>
      <c r="X216" s="130">
        <f t="shared" si="114"/>
        <v>2001814.7785007358</v>
      </c>
      <c r="Y216" s="130">
        <f t="shared" si="115"/>
        <v>3985660.3975398839</v>
      </c>
    </row>
    <row r="217" spans="2:25" x14ac:dyDescent="0.25">
      <c r="B217" s="122" t="s">
        <v>595</v>
      </c>
      <c r="C217" s="122" t="s">
        <v>596</v>
      </c>
      <c r="D217" s="123" t="s">
        <v>472</v>
      </c>
      <c r="E217" s="123" t="s">
        <v>473</v>
      </c>
      <c r="F217" s="124" t="s">
        <v>597</v>
      </c>
      <c r="G217" s="125">
        <v>4</v>
      </c>
      <c r="H217" s="171" t="s">
        <v>474</v>
      </c>
      <c r="I217" s="126">
        <v>15211000</v>
      </c>
      <c r="J217" s="172">
        <v>0.1048</v>
      </c>
      <c r="K217" s="128">
        <f t="shared" si="107"/>
        <v>16805000</v>
      </c>
      <c r="L217" s="177">
        <v>1.4999999999999999E-2</v>
      </c>
      <c r="M217" s="130">
        <f t="shared" si="108"/>
        <v>17057075</v>
      </c>
      <c r="N217" s="129">
        <v>0.02</v>
      </c>
      <c r="O217" s="130">
        <f t="shared" si="109"/>
        <v>17141100</v>
      </c>
      <c r="P217" s="131">
        <v>18.443044332044035</v>
      </c>
      <c r="Q217" s="130">
        <v>309935360</v>
      </c>
      <c r="R217" s="131">
        <v>18.443044332044035</v>
      </c>
      <c r="S217" s="130">
        <v>309935360</v>
      </c>
      <c r="T217" s="130">
        <f t="shared" si="110"/>
        <v>619870720</v>
      </c>
      <c r="U217" s="130">
        <f t="shared" si="111"/>
        <v>309935360</v>
      </c>
      <c r="V217" s="130">
        <f t="shared" si="112"/>
        <v>0</v>
      </c>
      <c r="W217" s="130">
        <f t="shared" si="113"/>
        <v>309935360</v>
      </c>
      <c r="X217" s="130">
        <f t="shared" si="114"/>
        <v>0</v>
      </c>
      <c r="Y217" s="130">
        <f t="shared" si="115"/>
        <v>0</v>
      </c>
    </row>
    <row r="218" spans="2:25" x14ac:dyDescent="0.25">
      <c r="B218" s="122" t="s">
        <v>595</v>
      </c>
      <c r="C218" s="122" t="s">
        <v>596</v>
      </c>
      <c r="D218" s="123" t="s">
        <v>475</v>
      </c>
      <c r="E218" s="123" t="s">
        <v>476</v>
      </c>
      <c r="F218" s="124" t="s">
        <v>597</v>
      </c>
      <c r="G218" s="125">
        <v>4</v>
      </c>
      <c r="H218" s="171" t="s">
        <v>474</v>
      </c>
      <c r="I218" s="126">
        <v>15211000</v>
      </c>
      <c r="J218" s="172">
        <v>0.1148</v>
      </c>
      <c r="K218" s="128">
        <f t="shared" si="107"/>
        <v>16957000</v>
      </c>
      <c r="L218" s="177">
        <v>1.4999999999999999E-2</v>
      </c>
      <c r="M218" s="130">
        <f t="shared" si="108"/>
        <v>17211355</v>
      </c>
      <c r="N218" s="129">
        <v>0.02</v>
      </c>
      <c r="O218" s="130">
        <f t="shared" si="109"/>
        <v>17296140</v>
      </c>
      <c r="P218" s="131">
        <v>11.781270271864127</v>
      </c>
      <c r="Q218" s="130">
        <v>199775000</v>
      </c>
      <c r="R218" s="131">
        <v>11.892433803149142</v>
      </c>
      <c r="S218" s="130">
        <v>201660000</v>
      </c>
      <c r="T218" s="130">
        <f t="shared" si="110"/>
        <v>401435000</v>
      </c>
      <c r="U218" s="130">
        <f t="shared" si="111"/>
        <v>197984246.91867664</v>
      </c>
      <c r="V218" s="130">
        <f t="shared" si="112"/>
        <v>1790753.0813233554</v>
      </c>
      <c r="W218" s="130">
        <f t="shared" si="113"/>
        <v>199852350.06192133</v>
      </c>
      <c r="X218" s="130">
        <f t="shared" si="114"/>
        <v>1807649.9380786717</v>
      </c>
      <c r="Y218" s="130">
        <f t="shared" si="115"/>
        <v>3598403.0194020271</v>
      </c>
    </row>
    <row r="219" spans="2:25" x14ac:dyDescent="0.25">
      <c r="B219" s="122"/>
      <c r="C219" s="132" t="s">
        <v>598</v>
      </c>
      <c r="D219" s="174"/>
      <c r="E219" s="174"/>
      <c r="F219" s="134"/>
      <c r="G219" s="134"/>
      <c r="H219" s="175"/>
      <c r="I219" s="126"/>
      <c r="J219" s="172" t="s">
        <v>544</v>
      </c>
      <c r="K219" s="128"/>
      <c r="L219" s="125"/>
      <c r="M219" s="122"/>
      <c r="N219" s="125"/>
      <c r="O219" s="122"/>
      <c r="P219" s="131"/>
      <c r="Q219" s="130"/>
      <c r="R219" s="131"/>
      <c r="S219" s="130"/>
      <c r="T219" s="130"/>
      <c r="U219" s="176"/>
      <c r="V219" s="130"/>
      <c r="W219" s="130"/>
      <c r="X219" s="130"/>
      <c r="Y219" s="130"/>
    </row>
    <row r="220" spans="2:25" x14ac:dyDescent="0.25">
      <c r="B220" s="122" t="s">
        <v>599</v>
      </c>
      <c r="C220" s="122" t="s">
        <v>106</v>
      </c>
      <c r="D220" s="123" t="s">
        <v>472</v>
      </c>
      <c r="E220" s="123" t="s">
        <v>473</v>
      </c>
      <c r="F220" s="124">
        <v>53471</v>
      </c>
      <c r="G220" s="125">
        <v>10</v>
      </c>
      <c r="H220" s="171" t="s">
        <v>474</v>
      </c>
      <c r="I220" s="126">
        <v>18320000</v>
      </c>
      <c r="J220" s="172">
        <v>0.1048</v>
      </c>
      <c r="K220" s="128">
        <f t="shared" ref="K220:K263" si="116">+ROUND((I220*J220)+I220,-3)</f>
        <v>20240000</v>
      </c>
      <c r="L220" s="129">
        <v>1.4999999999999999E-2</v>
      </c>
      <c r="M220" s="130">
        <f t="shared" ref="M220:M263" si="117">+(K220*L220)+K220</f>
        <v>20543600</v>
      </c>
      <c r="N220" s="129">
        <v>0.02</v>
      </c>
      <c r="O220" s="130">
        <f t="shared" ref="O220:O263" si="118">+(K220*N220)+K220</f>
        <v>20644800</v>
      </c>
      <c r="P220" s="131">
        <v>2.75</v>
      </c>
      <c r="Q220" s="130">
        <v>55660000</v>
      </c>
      <c r="R220" s="131">
        <v>0.15000004940711462</v>
      </c>
      <c r="S220" s="130">
        <v>3036001</v>
      </c>
      <c r="T220" s="130">
        <f t="shared" ref="T220:T262" si="119">Q220+S220</f>
        <v>58696001</v>
      </c>
      <c r="U220" s="130">
        <f t="shared" ref="U220:U262" si="120">+ROUND((I220*$U$11)+I220,-3)*P220</f>
        <v>55660000</v>
      </c>
      <c r="V220" s="130">
        <f t="shared" ref="V220:V262" si="121">Q220-U220</f>
        <v>0</v>
      </c>
      <c r="W220" s="130">
        <f t="shared" ref="W220:W262" si="122">+ROUND((I220*$W$11)+I220,-3)*R220</f>
        <v>3036001</v>
      </c>
      <c r="X220" s="130">
        <f t="shared" ref="X220:X262" si="123">S220-W220</f>
        <v>0</v>
      </c>
      <c r="Y220" s="130">
        <f t="shared" ref="Y220:Y262" si="124">V220+X220</f>
        <v>0</v>
      </c>
    </row>
    <row r="221" spans="2:25" x14ac:dyDescent="0.25">
      <c r="B221" s="122" t="s">
        <v>599</v>
      </c>
      <c r="C221" s="122" t="s">
        <v>106</v>
      </c>
      <c r="D221" s="123" t="s">
        <v>475</v>
      </c>
      <c r="E221" s="123" t="s">
        <v>476</v>
      </c>
      <c r="F221" s="124">
        <v>53471</v>
      </c>
      <c r="G221" s="125">
        <v>10</v>
      </c>
      <c r="H221" s="171" t="s">
        <v>474</v>
      </c>
      <c r="I221" s="126">
        <v>18320000</v>
      </c>
      <c r="J221" s="172">
        <v>0.1148</v>
      </c>
      <c r="K221" s="128">
        <f t="shared" si="116"/>
        <v>20423000</v>
      </c>
      <c r="L221" s="129">
        <v>1.4999999999999999E-2</v>
      </c>
      <c r="M221" s="130">
        <f t="shared" si="117"/>
        <v>20729345</v>
      </c>
      <c r="N221" s="129">
        <v>0.02</v>
      </c>
      <c r="O221" s="130">
        <f t="shared" si="118"/>
        <v>20831460</v>
      </c>
      <c r="P221" s="131">
        <v>0</v>
      </c>
      <c r="Q221" s="130"/>
      <c r="R221" s="131">
        <v>3.9641580570924937</v>
      </c>
      <c r="S221" s="130">
        <v>80960000</v>
      </c>
      <c r="T221" s="130">
        <f t="shared" si="119"/>
        <v>80960000</v>
      </c>
      <c r="U221" s="130">
        <f t="shared" si="120"/>
        <v>0</v>
      </c>
      <c r="V221" s="130">
        <f t="shared" si="121"/>
        <v>0</v>
      </c>
      <c r="W221" s="130">
        <f t="shared" si="122"/>
        <v>80234559.075552076</v>
      </c>
      <c r="X221" s="130">
        <f t="shared" si="123"/>
        <v>725440.9244479239</v>
      </c>
      <c r="Y221" s="130">
        <f t="shared" si="124"/>
        <v>725440.9244479239</v>
      </c>
    </row>
    <row r="222" spans="2:25" x14ac:dyDescent="0.25">
      <c r="B222" s="122" t="s">
        <v>600</v>
      </c>
      <c r="C222" s="122" t="s">
        <v>601</v>
      </c>
      <c r="D222" s="123" t="s">
        <v>472</v>
      </c>
      <c r="E222" s="123" t="s">
        <v>473</v>
      </c>
      <c r="F222" s="124">
        <v>7796</v>
      </c>
      <c r="G222" s="125">
        <v>2</v>
      </c>
      <c r="H222" s="171" t="s">
        <v>474</v>
      </c>
      <c r="I222" s="126">
        <v>11129000</v>
      </c>
      <c r="J222" s="172">
        <v>0.1048</v>
      </c>
      <c r="K222" s="128">
        <f t="shared" si="116"/>
        <v>12295000</v>
      </c>
      <c r="L222" s="129">
        <v>1.4999999999999999E-2</v>
      </c>
      <c r="M222" s="130">
        <f t="shared" si="117"/>
        <v>12479425</v>
      </c>
      <c r="N222" s="129">
        <v>0.02</v>
      </c>
      <c r="O222" s="130">
        <f t="shared" si="118"/>
        <v>12540900</v>
      </c>
      <c r="P222" s="131">
        <v>21.1</v>
      </c>
      <c r="Q222" s="130">
        <v>259424500</v>
      </c>
      <c r="R222" s="131">
        <v>17.100000000000001</v>
      </c>
      <c r="S222" s="130">
        <v>210244500</v>
      </c>
      <c r="T222" s="130">
        <f t="shared" si="119"/>
        <v>469669000</v>
      </c>
      <c r="U222" s="130">
        <f t="shared" si="120"/>
        <v>259424500.00000003</v>
      </c>
      <c r="V222" s="130">
        <f t="shared" si="121"/>
        <v>0</v>
      </c>
      <c r="W222" s="130">
        <f t="shared" si="122"/>
        <v>210244500.00000003</v>
      </c>
      <c r="X222" s="130">
        <f t="shared" si="123"/>
        <v>0</v>
      </c>
      <c r="Y222" s="130">
        <f t="shared" si="124"/>
        <v>0</v>
      </c>
    </row>
    <row r="223" spans="2:25" x14ac:dyDescent="0.25">
      <c r="B223" s="122" t="s">
        <v>600</v>
      </c>
      <c r="C223" s="122" t="s">
        <v>601</v>
      </c>
      <c r="D223" s="123" t="s">
        <v>475</v>
      </c>
      <c r="E223" s="123" t="s">
        <v>476</v>
      </c>
      <c r="F223" s="124">
        <v>7796</v>
      </c>
      <c r="G223" s="125">
        <v>2</v>
      </c>
      <c r="H223" s="171" t="s">
        <v>474</v>
      </c>
      <c r="I223" s="126">
        <v>11129000</v>
      </c>
      <c r="J223" s="172">
        <v>0.1148</v>
      </c>
      <c r="K223" s="128">
        <f t="shared" si="116"/>
        <v>12407000</v>
      </c>
      <c r="L223" s="129">
        <v>1.4999999999999999E-2</v>
      </c>
      <c r="M223" s="130">
        <f t="shared" si="117"/>
        <v>12593105</v>
      </c>
      <c r="N223" s="129">
        <v>0.02</v>
      </c>
      <c r="O223" s="130">
        <f t="shared" si="118"/>
        <v>12655140</v>
      </c>
      <c r="P223" s="131">
        <v>17.837511082453453</v>
      </c>
      <c r="Q223" s="130">
        <v>221310000</v>
      </c>
      <c r="R223" s="131">
        <v>17.837511082453453</v>
      </c>
      <c r="S223" s="130">
        <v>221310000</v>
      </c>
      <c r="T223" s="130">
        <f t="shared" si="119"/>
        <v>442620000</v>
      </c>
      <c r="U223" s="130">
        <f t="shared" si="120"/>
        <v>219312198.75876519</v>
      </c>
      <c r="V223" s="130">
        <f t="shared" si="121"/>
        <v>1997801.2412348092</v>
      </c>
      <c r="W223" s="130">
        <f t="shared" si="122"/>
        <v>219312198.75876519</v>
      </c>
      <c r="X223" s="130">
        <f t="shared" si="123"/>
        <v>1997801.2412348092</v>
      </c>
      <c r="Y223" s="130">
        <f t="shared" si="124"/>
        <v>3995602.4824696183</v>
      </c>
    </row>
    <row r="224" spans="2:25" x14ac:dyDescent="0.25">
      <c r="B224" s="122" t="s">
        <v>602</v>
      </c>
      <c r="C224" s="122" t="s">
        <v>107</v>
      </c>
      <c r="D224" s="123" t="s">
        <v>472</v>
      </c>
      <c r="E224" s="123" t="s">
        <v>473</v>
      </c>
      <c r="F224" s="124">
        <v>1001</v>
      </c>
      <c r="G224" s="125">
        <v>2</v>
      </c>
      <c r="H224" s="171" t="s">
        <v>474</v>
      </c>
      <c r="I224" s="126">
        <v>11426000</v>
      </c>
      <c r="J224" s="172">
        <v>0.1048</v>
      </c>
      <c r="K224" s="128">
        <f t="shared" si="116"/>
        <v>12623000</v>
      </c>
      <c r="L224" s="129">
        <v>1.4999999999999999E-2</v>
      </c>
      <c r="M224" s="130">
        <f t="shared" si="117"/>
        <v>12812345</v>
      </c>
      <c r="N224" s="129">
        <v>0.02</v>
      </c>
      <c r="O224" s="130">
        <f t="shared" si="118"/>
        <v>12875460</v>
      </c>
      <c r="P224" s="131">
        <v>30.286986579910533</v>
      </c>
      <c r="Q224" s="130">
        <f>372378500+9934132</f>
        <v>382312632</v>
      </c>
      <c r="R224" s="131">
        <v>30.286986579910533</v>
      </c>
      <c r="S224" s="130">
        <f>372378500+9934132</f>
        <v>382312632</v>
      </c>
      <c r="T224" s="130">
        <f t="shared" si="119"/>
        <v>764625264</v>
      </c>
      <c r="U224" s="130">
        <f t="shared" si="120"/>
        <v>382312631.59821063</v>
      </c>
      <c r="V224" s="130">
        <f t="shared" si="121"/>
        <v>0.40178936719894409</v>
      </c>
      <c r="W224" s="130">
        <f t="shared" si="122"/>
        <v>382312631.59821063</v>
      </c>
      <c r="X224" s="130">
        <f t="shared" si="123"/>
        <v>0.40178936719894409</v>
      </c>
      <c r="Y224" s="130">
        <f t="shared" si="124"/>
        <v>0.80357873439788818</v>
      </c>
    </row>
    <row r="225" spans="2:25" x14ac:dyDescent="0.25">
      <c r="B225" s="122" t="s">
        <v>602</v>
      </c>
      <c r="C225" s="122" t="s">
        <v>107</v>
      </c>
      <c r="D225" s="123" t="s">
        <v>475</v>
      </c>
      <c r="E225" s="123" t="s">
        <v>476</v>
      </c>
      <c r="F225" s="124">
        <v>1001</v>
      </c>
      <c r="G225" s="125">
        <v>2</v>
      </c>
      <c r="H225" s="171" t="s">
        <v>474</v>
      </c>
      <c r="I225" s="126">
        <v>11426000</v>
      </c>
      <c r="J225" s="172">
        <v>0.1148</v>
      </c>
      <c r="K225" s="128">
        <f t="shared" si="116"/>
        <v>12738000</v>
      </c>
      <c r="L225" s="129">
        <v>1.4999999999999999E-2</v>
      </c>
      <c r="M225" s="130">
        <f t="shared" si="117"/>
        <v>12929070</v>
      </c>
      <c r="N225" s="129">
        <v>0.02</v>
      </c>
      <c r="O225" s="130">
        <f t="shared" si="118"/>
        <v>12992760</v>
      </c>
      <c r="P225" s="131">
        <v>31.311598291287176</v>
      </c>
      <c r="Q225" s="130">
        <f>388483000+6763305</f>
        <v>395246305</v>
      </c>
      <c r="R225" s="131">
        <v>31.5396953332796</v>
      </c>
      <c r="S225" s="130">
        <f>391313000+13782434</f>
        <v>405095434</v>
      </c>
      <c r="T225" s="130">
        <f t="shared" si="119"/>
        <v>800341739</v>
      </c>
      <c r="U225" s="130">
        <f t="shared" si="120"/>
        <v>395246305.23091799</v>
      </c>
      <c r="V225" s="130">
        <f t="shared" si="121"/>
        <v>-0.23091799020767212</v>
      </c>
      <c r="W225" s="130">
        <f t="shared" si="122"/>
        <v>398125574.19198841</v>
      </c>
      <c r="X225" s="130">
        <f t="shared" si="123"/>
        <v>6969859.8080115914</v>
      </c>
      <c r="Y225" s="130">
        <f t="shared" si="124"/>
        <v>6969859.5770936012</v>
      </c>
    </row>
    <row r="226" spans="2:25" x14ac:dyDescent="0.25">
      <c r="B226" s="122" t="s">
        <v>603</v>
      </c>
      <c r="C226" s="122" t="s">
        <v>108</v>
      </c>
      <c r="D226" s="123" t="s">
        <v>472</v>
      </c>
      <c r="E226" s="123" t="s">
        <v>473</v>
      </c>
      <c r="F226" s="124">
        <v>1002</v>
      </c>
      <c r="G226" s="125">
        <v>2</v>
      </c>
      <c r="H226" s="171" t="s">
        <v>474</v>
      </c>
      <c r="I226" s="126">
        <v>11129000</v>
      </c>
      <c r="J226" s="172">
        <v>0.1048</v>
      </c>
      <c r="K226" s="128">
        <f t="shared" si="116"/>
        <v>12295000</v>
      </c>
      <c r="L226" s="129">
        <v>1.4999999999999999E-2</v>
      </c>
      <c r="M226" s="130">
        <f t="shared" si="117"/>
        <v>12479425</v>
      </c>
      <c r="N226" s="129">
        <v>0.02</v>
      </c>
      <c r="O226" s="130">
        <f t="shared" si="118"/>
        <v>12540900</v>
      </c>
      <c r="P226" s="131">
        <v>0</v>
      </c>
      <c r="Q226" s="130">
        <v>0</v>
      </c>
      <c r="R226" s="131">
        <v>10.6</v>
      </c>
      <c r="S226" s="130">
        <v>130327000</v>
      </c>
      <c r="T226" s="130">
        <f t="shared" si="119"/>
        <v>130327000</v>
      </c>
      <c r="U226" s="130">
        <f t="shared" si="120"/>
        <v>0</v>
      </c>
      <c r="V226" s="130">
        <f t="shared" si="121"/>
        <v>0</v>
      </c>
      <c r="W226" s="130">
        <f t="shared" si="122"/>
        <v>130327000</v>
      </c>
      <c r="X226" s="130">
        <f t="shared" si="123"/>
        <v>0</v>
      </c>
      <c r="Y226" s="130">
        <f t="shared" si="124"/>
        <v>0</v>
      </c>
    </row>
    <row r="227" spans="2:25" x14ac:dyDescent="0.25">
      <c r="B227" s="122" t="s">
        <v>603</v>
      </c>
      <c r="C227" s="122" t="s">
        <v>108</v>
      </c>
      <c r="D227" s="123" t="s">
        <v>475</v>
      </c>
      <c r="E227" s="123" t="s">
        <v>476</v>
      </c>
      <c r="F227" s="124">
        <v>1002</v>
      </c>
      <c r="G227" s="125">
        <v>2</v>
      </c>
      <c r="H227" s="171" t="s">
        <v>474</v>
      </c>
      <c r="I227" s="126">
        <v>11129000</v>
      </c>
      <c r="J227" s="172">
        <v>0.1148</v>
      </c>
      <c r="K227" s="128">
        <f t="shared" si="116"/>
        <v>12407000</v>
      </c>
      <c r="L227" s="129">
        <v>1.4999999999999999E-2</v>
      </c>
      <c r="M227" s="130">
        <f t="shared" si="117"/>
        <v>12593105</v>
      </c>
      <c r="N227" s="129">
        <v>0.02</v>
      </c>
      <c r="O227" s="130">
        <f t="shared" si="118"/>
        <v>12655140</v>
      </c>
      <c r="P227" s="131">
        <v>10.767228177641654</v>
      </c>
      <c r="Q227" s="130">
        <v>133589000</v>
      </c>
      <c r="R227" s="131">
        <v>0</v>
      </c>
      <c r="S227" s="130"/>
      <c r="T227" s="130">
        <f t="shared" si="119"/>
        <v>133589000</v>
      </c>
      <c r="U227" s="130">
        <f t="shared" si="120"/>
        <v>132383070.44410414</v>
      </c>
      <c r="V227" s="130">
        <f t="shared" si="121"/>
        <v>1205929.555895865</v>
      </c>
      <c r="W227" s="130">
        <f t="shared" si="122"/>
        <v>0</v>
      </c>
      <c r="X227" s="130">
        <f t="shared" si="123"/>
        <v>0</v>
      </c>
      <c r="Y227" s="130">
        <f t="shared" si="124"/>
        <v>1205929.555895865</v>
      </c>
    </row>
    <row r="228" spans="2:25" x14ac:dyDescent="0.25">
      <c r="B228" s="122" t="s">
        <v>604</v>
      </c>
      <c r="C228" s="122" t="s">
        <v>110</v>
      </c>
      <c r="D228" s="123" t="s">
        <v>472</v>
      </c>
      <c r="E228" s="123" t="s">
        <v>473</v>
      </c>
      <c r="F228" s="124">
        <v>108258</v>
      </c>
      <c r="G228" s="125">
        <v>2</v>
      </c>
      <c r="H228" s="171" t="s">
        <v>474</v>
      </c>
      <c r="I228" s="126">
        <v>11235000</v>
      </c>
      <c r="J228" s="172">
        <v>0.1048</v>
      </c>
      <c r="K228" s="128">
        <f t="shared" si="116"/>
        <v>12412000</v>
      </c>
      <c r="L228" s="129">
        <v>1.4999999999999999E-2</v>
      </c>
      <c r="M228" s="130">
        <f t="shared" si="117"/>
        <v>12598180</v>
      </c>
      <c r="N228" s="129">
        <v>0.02</v>
      </c>
      <c r="O228" s="130">
        <f t="shared" si="118"/>
        <v>12660240</v>
      </c>
      <c r="P228" s="131"/>
      <c r="Q228" s="130"/>
      <c r="R228" s="131"/>
      <c r="S228" s="130"/>
      <c r="T228" s="130">
        <f t="shared" si="119"/>
        <v>0</v>
      </c>
      <c r="U228" s="130">
        <f t="shared" si="120"/>
        <v>0</v>
      </c>
      <c r="V228" s="130">
        <f t="shared" si="121"/>
        <v>0</v>
      </c>
      <c r="W228" s="130">
        <f t="shared" si="122"/>
        <v>0</v>
      </c>
      <c r="X228" s="130">
        <f t="shared" si="123"/>
        <v>0</v>
      </c>
      <c r="Y228" s="130">
        <f t="shared" si="124"/>
        <v>0</v>
      </c>
    </row>
    <row r="229" spans="2:25" x14ac:dyDescent="0.25">
      <c r="B229" s="122" t="s">
        <v>604</v>
      </c>
      <c r="C229" s="122" t="s">
        <v>110</v>
      </c>
      <c r="D229" s="123" t="s">
        <v>475</v>
      </c>
      <c r="E229" s="123" t="s">
        <v>476</v>
      </c>
      <c r="F229" s="124">
        <v>108258</v>
      </c>
      <c r="G229" s="125">
        <v>2</v>
      </c>
      <c r="H229" s="171" t="s">
        <v>474</v>
      </c>
      <c r="I229" s="126">
        <v>11235000</v>
      </c>
      <c r="J229" s="172">
        <v>0.1148</v>
      </c>
      <c r="K229" s="128">
        <f t="shared" si="116"/>
        <v>12525000</v>
      </c>
      <c r="L229" s="129">
        <v>1.4999999999999999E-2</v>
      </c>
      <c r="M229" s="130">
        <f t="shared" si="117"/>
        <v>12712875</v>
      </c>
      <c r="N229" s="129">
        <v>0.02</v>
      </c>
      <c r="O229" s="130">
        <f t="shared" si="118"/>
        <v>12775500</v>
      </c>
      <c r="P229" s="131"/>
      <c r="Q229" s="130"/>
      <c r="R229" s="131"/>
      <c r="S229" s="130"/>
      <c r="T229" s="130">
        <f t="shared" si="119"/>
        <v>0</v>
      </c>
      <c r="U229" s="130">
        <f t="shared" si="120"/>
        <v>0</v>
      </c>
      <c r="V229" s="130">
        <f t="shared" si="121"/>
        <v>0</v>
      </c>
      <c r="W229" s="130">
        <f t="shared" si="122"/>
        <v>0</v>
      </c>
      <c r="X229" s="130">
        <f t="shared" si="123"/>
        <v>0</v>
      </c>
      <c r="Y229" s="130">
        <f t="shared" si="124"/>
        <v>0</v>
      </c>
    </row>
    <row r="230" spans="2:25" x14ac:dyDescent="0.25">
      <c r="B230" s="122" t="s">
        <v>605</v>
      </c>
      <c r="C230" s="122" t="s">
        <v>109</v>
      </c>
      <c r="D230" s="123" t="s">
        <v>472</v>
      </c>
      <c r="E230" s="123" t="s">
        <v>473</v>
      </c>
      <c r="F230" s="124">
        <v>105154</v>
      </c>
      <c r="G230" s="125">
        <v>2</v>
      </c>
      <c r="H230" s="171" t="s">
        <v>474</v>
      </c>
      <c r="I230" s="126">
        <v>11426000</v>
      </c>
      <c r="J230" s="172">
        <v>0.1048</v>
      </c>
      <c r="K230" s="128">
        <f t="shared" si="116"/>
        <v>12623000</v>
      </c>
      <c r="L230" s="129">
        <v>1.4999999999999999E-2</v>
      </c>
      <c r="M230" s="130">
        <f t="shared" si="117"/>
        <v>12812345</v>
      </c>
      <c r="N230" s="129">
        <v>0.02</v>
      </c>
      <c r="O230" s="130">
        <f t="shared" si="118"/>
        <v>12875460</v>
      </c>
      <c r="P230" s="131">
        <v>0</v>
      </c>
      <c r="Q230" s="130">
        <v>0</v>
      </c>
      <c r="R230" s="131">
        <v>0</v>
      </c>
      <c r="S230" s="130">
        <v>0</v>
      </c>
      <c r="T230" s="130">
        <f t="shared" si="119"/>
        <v>0</v>
      </c>
      <c r="U230" s="130">
        <f t="shared" si="120"/>
        <v>0</v>
      </c>
      <c r="V230" s="130">
        <f t="shared" si="121"/>
        <v>0</v>
      </c>
      <c r="W230" s="130">
        <f t="shared" si="122"/>
        <v>0</v>
      </c>
      <c r="X230" s="130">
        <f t="shared" si="123"/>
        <v>0</v>
      </c>
      <c r="Y230" s="130">
        <f t="shared" si="124"/>
        <v>0</v>
      </c>
    </row>
    <row r="231" spans="2:25" x14ac:dyDescent="0.25">
      <c r="B231" s="122" t="s">
        <v>605</v>
      </c>
      <c r="C231" s="122" t="s">
        <v>109</v>
      </c>
      <c r="D231" s="123" t="s">
        <v>475</v>
      </c>
      <c r="E231" s="123" t="s">
        <v>476</v>
      </c>
      <c r="F231" s="124">
        <v>105154</v>
      </c>
      <c r="G231" s="125">
        <v>2</v>
      </c>
      <c r="H231" s="171" t="s">
        <v>474</v>
      </c>
      <c r="I231" s="126">
        <v>11426000</v>
      </c>
      <c r="J231" s="172">
        <v>0.1148</v>
      </c>
      <c r="K231" s="128">
        <f t="shared" si="116"/>
        <v>12738000</v>
      </c>
      <c r="L231" s="129">
        <v>1.4999999999999999E-2</v>
      </c>
      <c r="M231" s="130">
        <f t="shared" si="117"/>
        <v>12929070</v>
      </c>
      <c r="N231" s="129">
        <v>0.02</v>
      </c>
      <c r="O231" s="130">
        <f t="shared" si="118"/>
        <v>12992760</v>
      </c>
      <c r="P231" s="131">
        <v>0</v>
      </c>
      <c r="Q231" s="130"/>
      <c r="R231" s="131">
        <v>0</v>
      </c>
      <c r="S231" s="130"/>
      <c r="T231" s="130">
        <f t="shared" si="119"/>
        <v>0</v>
      </c>
      <c r="U231" s="130">
        <f t="shared" si="120"/>
        <v>0</v>
      </c>
      <c r="V231" s="130">
        <f t="shared" si="121"/>
        <v>0</v>
      </c>
      <c r="W231" s="130">
        <f t="shared" si="122"/>
        <v>0</v>
      </c>
      <c r="X231" s="130">
        <f t="shared" si="123"/>
        <v>0</v>
      </c>
      <c r="Y231" s="130">
        <f t="shared" si="124"/>
        <v>0</v>
      </c>
    </row>
    <row r="232" spans="2:25" x14ac:dyDescent="0.25">
      <c r="B232" s="122" t="s">
        <v>606</v>
      </c>
      <c r="C232" s="122" t="s">
        <v>111</v>
      </c>
      <c r="D232" s="123" t="s">
        <v>472</v>
      </c>
      <c r="E232" s="123" t="s">
        <v>473</v>
      </c>
      <c r="F232" s="124">
        <v>15430</v>
      </c>
      <c r="G232" s="125">
        <v>2</v>
      </c>
      <c r="H232" s="171" t="s">
        <v>474</v>
      </c>
      <c r="I232" s="126">
        <v>11129000</v>
      </c>
      <c r="J232" s="172">
        <v>0.1048</v>
      </c>
      <c r="K232" s="128">
        <f t="shared" si="116"/>
        <v>12295000</v>
      </c>
      <c r="L232" s="129">
        <v>1.4999999999999999E-2</v>
      </c>
      <c r="M232" s="130">
        <f t="shared" si="117"/>
        <v>12479425</v>
      </c>
      <c r="N232" s="129">
        <v>0.02</v>
      </c>
      <c r="O232" s="130">
        <f t="shared" si="118"/>
        <v>12540900</v>
      </c>
      <c r="P232" s="131">
        <v>0</v>
      </c>
      <c r="Q232" s="130">
        <v>0</v>
      </c>
      <c r="R232" s="131">
        <v>3.8</v>
      </c>
      <c r="S232" s="130">
        <v>46721000</v>
      </c>
      <c r="T232" s="130">
        <f t="shared" si="119"/>
        <v>46721000</v>
      </c>
      <c r="U232" s="130">
        <f t="shared" si="120"/>
        <v>0</v>
      </c>
      <c r="V232" s="130">
        <f t="shared" si="121"/>
        <v>0</v>
      </c>
      <c r="W232" s="130">
        <f t="shared" si="122"/>
        <v>46721000</v>
      </c>
      <c r="X232" s="130">
        <f t="shared" si="123"/>
        <v>0</v>
      </c>
      <c r="Y232" s="130">
        <f t="shared" si="124"/>
        <v>0</v>
      </c>
    </row>
    <row r="233" spans="2:25" x14ac:dyDescent="0.25">
      <c r="B233" s="122" t="s">
        <v>606</v>
      </c>
      <c r="C233" s="122" t="s">
        <v>111</v>
      </c>
      <c r="D233" s="123" t="s">
        <v>475</v>
      </c>
      <c r="E233" s="123" t="s">
        <v>476</v>
      </c>
      <c r="F233" s="124">
        <v>15430</v>
      </c>
      <c r="G233" s="125">
        <v>2</v>
      </c>
      <c r="H233" s="171" t="s">
        <v>474</v>
      </c>
      <c r="I233" s="126">
        <v>11129000</v>
      </c>
      <c r="J233" s="172">
        <v>0.1148</v>
      </c>
      <c r="K233" s="128">
        <f t="shared" si="116"/>
        <v>12407000</v>
      </c>
      <c r="L233" s="129">
        <v>1.4999999999999999E-2</v>
      </c>
      <c r="M233" s="130">
        <f t="shared" si="117"/>
        <v>12593105</v>
      </c>
      <c r="N233" s="129">
        <v>0.02</v>
      </c>
      <c r="O233" s="130">
        <f t="shared" si="118"/>
        <v>12655140</v>
      </c>
      <c r="P233" s="131">
        <v>3.897154831949706</v>
      </c>
      <c r="Q233" s="130">
        <v>48352000</v>
      </c>
      <c r="R233" s="131">
        <v>0</v>
      </c>
      <c r="S233" s="130"/>
      <c r="T233" s="130">
        <f t="shared" si="119"/>
        <v>48352000</v>
      </c>
      <c r="U233" s="130">
        <f t="shared" si="120"/>
        <v>47915518.658821635</v>
      </c>
      <c r="V233" s="130">
        <f t="shared" si="121"/>
        <v>436481.34117836505</v>
      </c>
      <c r="W233" s="130">
        <f t="shared" si="122"/>
        <v>0</v>
      </c>
      <c r="X233" s="130">
        <f t="shared" si="123"/>
        <v>0</v>
      </c>
      <c r="Y233" s="130">
        <f t="shared" si="124"/>
        <v>436481.34117836505</v>
      </c>
    </row>
    <row r="234" spans="2:25" x14ac:dyDescent="0.25">
      <c r="B234" s="122" t="s">
        <v>607</v>
      </c>
      <c r="C234" s="122" t="s">
        <v>112</v>
      </c>
      <c r="D234" s="123" t="s">
        <v>472</v>
      </c>
      <c r="E234" s="123" t="s">
        <v>473</v>
      </c>
      <c r="F234" s="124">
        <v>1005</v>
      </c>
      <c r="G234" s="125">
        <v>2</v>
      </c>
      <c r="H234" s="171" t="s">
        <v>474</v>
      </c>
      <c r="I234" s="126">
        <v>11426000</v>
      </c>
      <c r="J234" s="172">
        <v>0.1048</v>
      </c>
      <c r="K234" s="128">
        <f t="shared" si="116"/>
        <v>12623000</v>
      </c>
      <c r="L234" s="129">
        <v>1.4999999999999999E-2</v>
      </c>
      <c r="M234" s="130">
        <f t="shared" si="117"/>
        <v>12812345</v>
      </c>
      <c r="N234" s="129">
        <v>0.02</v>
      </c>
      <c r="O234" s="130">
        <f t="shared" si="118"/>
        <v>12875460</v>
      </c>
      <c r="P234" s="131">
        <v>0</v>
      </c>
      <c r="Q234" s="130">
        <v>0</v>
      </c>
      <c r="R234" s="131">
        <v>22.3</v>
      </c>
      <c r="S234" s="130">
        <v>281492900</v>
      </c>
      <c r="T234" s="130">
        <f t="shared" si="119"/>
        <v>281492900</v>
      </c>
      <c r="U234" s="130">
        <f t="shared" si="120"/>
        <v>0</v>
      </c>
      <c r="V234" s="130">
        <f t="shared" si="121"/>
        <v>0</v>
      </c>
      <c r="W234" s="130">
        <f t="shared" si="122"/>
        <v>281492900</v>
      </c>
      <c r="X234" s="130">
        <f t="shared" si="123"/>
        <v>0</v>
      </c>
      <c r="Y234" s="130">
        <f t="shared" si="124"/>
        <v>0</v>
      </c>
    </row>
    <row r="235" spans="2:25" x14ac:dyDescent="0.25">
      <c r="B235" s="122" t="s">
        <v>607</v>
      </c>
      <c r="C235" s="122" t="s">
        <v>112</v>
      </c>
      <c r="D235" s="123" t="s">
        <v>475</v>
      </c>
      <c r="E235" s="123" t="s">
        <v>476</v>
      </c>
      <c r="F235" s="124">
        <v>1005</v>
      </c>
      <c r="G235" s="125">
        <v>2</v>
      </c>
      <c r="H235" s="171" t="s">
        <v>474</v>
      </c>
      <c r="I235" s="126">
        <v>11426000</v>
      </c>
      <c r="J235" s="172">
        <v>0.1148</v>
      </c>
      <c r="K235" s="128">
        <f t="shared" si="116"/>
        <v>12738000</v>
      </c>
      <c r="L235" s="129">
        <v>1.4999999999999999E-2</v>
      </c>
      <c r="M235" s="130">
        <f t="shared" si="117"/>
        <v>12929070</v>
      </c>
      <c r="N235" s="129">
        <v>0.02</v>
      </c>
      <c r="O235" s="130">
        <f t="shared" si="118"/>
        <v>12992760</v>
      </c>
      <c r="P235" s="131">
        <v>22.503532736693359</v>
      </c>
      <c r="Q235" s="130">
        <v>286650000</v>
      </c>
      <c r="R235" s="131">
        <v>0</v>
      </c>
      <c r="S235" s="130"/>
      <c r="T235" s="130">
        <f t="shared" si="119"/>
        <v>286650000</v>
      </c>
      <c r="U235" s="130">
        <f t="shared" si="120"/>
        <v>284062093.73528028</v>
      </c>
      <c r="V235" s="130">
        <f t="shared" si="121"/>
        <v>2587906.2647197247</v>
      </c>
      <c r="W235" s="130">
        <f t="shared" si="122"/>
        <v>0</v>
      </c>
      <c r="X235" s="130">
        <f t="shared" si="123"/>
        <v>0</v>
      </c>
      <c r="Y235" s="130">
        <f t="shared" si="124"/>
        <v>2587906.2647197247</v>
      </c>
    </row>
    <row r="236" spans="2:25" x14ac:dyDescent="0.25">
      <c r="B236" s="122" t="s">
        <v>608</v>
      </c>
      <c r="C236" s="122" t="s">
        <v>609</v>
      </c>
      <c r="D236" s="123" t="s">
        <v>472</v>
      </c>
      <c r="E236" s="123" t="s">
        <v>473</v>
      </c>
      <c r="F236" s="124">
        <v>55101</v>
      </c>
      <c r="G236" s="125">
        <v>2</v>
      </c>
      <c r="H236" s="171" t="s">
        <v>474</v>
      </c>
      <c r="I236" s="126">
        <v>7622000</v>
      </c>
      <c r="J236" s="172">
        <v>0.1048</v>
      </c>
      <c r="K236" s="128">
        <f t="shared" si="116"/>
        <v>8421000</v>
      </c>
      <c r="L236" s="129">
        <v>1.4999999999999999E-2</v>
      </c>
      <c r="M236" s="130">
        <f t="shared" si="117"/>
        <v>8547315</v>
      </c>
      <c r="N236" s="129">
        <v>0.02</v>
      </c>
      <c r="O236" s="130">
        <f t="shared" si="118"/>
        <v>8589420</v>
      </c>
      <c r="P236" s="131">
        <v>0</v>
      </c>
      <c r="Q236" s="130">
        <v>0</v>
      </c>
      <c r="R236" s="131">
        <v>0</v>
      </c>
      <c r="S236" s="130">
        <v>0</v>
      </c>
      <c r="T236" s="130">
        <f t="shared" si="119"/>
        <v>0</v>
      </c>
      <c r="U236" s="130">
        <f t="shared" si="120"/>
        <v>0</v>
      </c>
      <c r="V236" s="130">
        <f t="shared" si="121"/>
        <v>0</v>
      </c>
      <c r="W236" s="130">
        <f t="shared" si="122"/>
        <v>0</v>
      </c>
      <c r="X236" s="130">
        <f t="shared" si="123"/>
        <v>0</v>
      </c>
      <c r="Y236" s="130">
        <f t="shared" si="124"/>
        <v>0</v>
      </c>
    </row>
    <row r="237" spans="2:25" x14ac:dyDescent="0.25">
      <c r="B237" s="122" t="s">
        <v>608</v>
      </c>
      <c r="C237" s="122" t="s">
        <v>609</v>
      </c>
      <c r="D237" s="123" t="s">
        <v>475</v>
      </c>
      <c r="E237" s="123" t="s">
        <v>476</v>
      </c>
      <c r="F237" s="124">
        <v>55101</v>
      </c>
      <c r="G237" s="125">
        <v>2</v>
      </c>
      <c r="H237" s="171" t="s">
        <v>474</v>
      </c>
      <c r="I237" s="126">
        <v>7622000</v>
      </c>
      <c r="J237" s="172">
        <v>0.1148</v>
      </c>
      <c r="K237" s="128">
        <f t="shared" si="116"/>
        <v>8497000</v>
      </c>
      <c r="L237" s="129">
        <v>1.4999999999999999E-2</v>
      </c>
      <c r="M237" s="130">
        <f t="shared" si="117"/>
        <v>8624455</v>
      </c>
      <c r="N237" s="129">
        <v>0.02</v>
      </c>
      <c r="O237" s="130">
        <f t="shared" si="118"/>
        <v>8666940</v>
      </c>
      <c r="P237" s="131">
        <v>0</v>
      </c>
      <c r="Q237" s="130"/>
      <c r="R237" s="131">
        <v>0</v>
      </c>
      <c r="S237" s="130"/>
      <c r="T237" s="130">
        <f t="shared" si="119"/>
        <v>0</v>
      </c>
      <c r="U237" s="130">
        <f t="shared" si="120"/>
        <v>0</v>
      </c>
      <c r="V237" s="130">
        <f t="shared" si="121"/>
        <v>0</v>
      </c>
      <c r="W237" s="130">
        <f t="shared" si="122"/>
        <v>0</v>
      </c>
      <c r="X237" s="130">
        <f t="shared" si="123"/>
        <v>0</v>
      </c>
      <c r="Y237" s="130">
        <f t="shared" si="124"/>
        <v>0</v>
      </c>
    </row>
    <row r="238" spans="2:25" x14ac:dyDescent="0.25">
      <c r="B238" s="122" t="s">
        <v>610</v>
      </c>
      <c r="C238" s="122" t="s">
        <v>113</v>
      </c>
      <c r="D238" s="123" t="s">
        <v>472</v>
      </c>
      <c r="E238" s="123" t="s">
        <v>473</v>
      </c>
      <c r="F238" s="124">
        <v>1006</v>
      </c>
      <c r="G238" s="125">
        <v>2</v>
      </c>
      <c r="H238" s="171" t="s">
        <v>474</v>
      </c>
      <c r="I238" s="126">
        <v>10991000</v>
      </c>
      <c r="J238" s="172">
        <v>0.1048</v>
      </c>
      <c r="K238" s="128">
        <f t="shared" si="116"/>
        <v>12143000</v>
      </c>
      <c r="L238" s="129">
        <v>1.4999999999999999E-2</v>
      </c>
      <c r="M238" s="130">
        <f t="shared" si="117"/>
        <v>12325145</v>
      </c>
      <c r="N238" s="129">
        <v>0.02</v>
      </c>
      <c r="O238" s="130">
        <f t="shared" si="118"/>
        <v>12385860</v>
      </c>
      <c r="P238" s="131">
        <v>0</v>
      </c>
      <c r="Q238" s="130">
        <v>0</v>
      </c>
      <c r="R238" s="131">
        <v>17.2</v>
      </c>
      <c r="S238" s="130">
        <v>208859600</v>
      </c>
      <c r="T238" s="130">
        <f t="shared" si="119"/>
        <v>208859600</v>
      </c>
      <c r="U238" s="130">
        <f t="shared" si="120"/>
        <v>0</v>
      </c>
      <c r="V238" s="130">
        <f t="shared" si="121"/>
        <v>0</v>
      </c>
      <c r="W238" s="130">
        <f t="shared" si="122"/>
        <v>208859600</v>
      </c>
      <c r="X238" s="130">
        <f t="shared" si="123"/>
        <v>0</v>
      </c>
      <c r="Y238" s="130">
        <f t="shared" si="124"/>
        <v>0</v>
      </c>
    </row>
    <row r="239" spans="2:25" x14ac:dyDescent="0.25">
      <c r="B239" s="122" t="s">
        <v>610</v>
      </c>
      <c r="C239" s="122" t="s">
        <v>113</v>
      </c>
      <c r="D239" s="123" t="s">
        <v>475</v>
      </c>
      <c r="E239" s="123" t="s">
        <v>476</v>
      </c>
      <c r="F239" s="124">
        <v>1006</v>
      </c>
      <c r="G239" s="125">
        <v>2</v>
      </c>
      <c r="H239" s="171" t="s">
        <v>474</v>
      </c>
      <c r="I239" s="126">
        <v>10991000</v>
      </c>
      <c r="J239" s="172">
        <v>0.1148</v>
      </c>
      <c r="K239" s="128">
        <f t="shared" si="116"/>
        <v>12253000</v>
      </c>
      <c r="L239" s="129">
        <v>1.4999999999999999E-2</v>
      </c>
      <c r="M239" s="130">
        <f t="shared" si="117"/>
        <v>12436795</v>
      </c>
      <c r="N239" s="129">
        <v>0.02</v>
      </c>
      <c r="O239" s="130">
        <f t="shared" si="118"/>
        <v>12498060</v>
      </c>
      <c r="P239" s="131">
        <v>17.593324083897819</v>
      </c>
      <c r="Q239" s="130">
        <v>215571000</v>
      </c>
      <c r="R239" s="131">
        <v>0</v>
      </c>
      <c r="S239" s="130"/>
      <c r="T239" s="130">
        <f t="shared" si="119"/>
        <v>215571000</v>
      </c>
      <c r="U239" s="130">
        <f t="shared" si="120"/>
        <v>213635734.35077122</v>
      </c>
      <c r="V239" s="130">
        <f t="shared" si="121"/>
        <v>1935265.6492287815</v>
      </c>
      <c r="W239" s="130">
        <f t="shared" si="122"/>
        <v>0</v>
      </c>
      <c r="X239" s="130">
        <f t="shared" si="123"/>
        <v>0</v>
      </c>
      <c r="Y239" s="130">
        <f t="shared" si="124"/>
        <v>1935265.6492287815</v>
      </c>
    </row>
    <row r="240" spans="2:25" x14ac:dyDescent="0.25">
      <c r="B240" s="122" t="s">
        <v>611</v>
      </c>
      <c r="C240" s="122" t="s">
        <v>114</v>
      </c>
      <c r="D240" s="123" t="s">
        <v>472</v>
      </c>
      <c r="E240" s="123" t="s">
        <v>473</v>
      </c>
      <c r="F240" s="124">
        <v>106258</v>
      </c>
      <c r="G240" s="125">
        <v>2</v>
      </c>
      <c r="H240" s="171" t="s">
        <v>474</v>
      </c>
      <c r="I240" s="126">
        <v>10941000</v>
      </c>
      <c r="J240" s="172">
        <v>0.1048</v>
      </c>
      <c r="K240" s="128">
        <f t="shared" si="116"/>
        <v>12088000</v>
      </c>
      <c r="L240" s="129">
        <v>1.4999999999999999E-2</v>
      </c>
      <c r="M240" s="130">
        <f t="shared" si="117"/>
        <v>12269320</v>
      </c>
      <c r="N240" s="129">
        <v>0.02</v>
      </c>
      <c r="O240" s="130">
        <f t="shared" si="118"/>
        <v>12329760</v>
      </c>
      <c r="P240" s="131">
        <v>0</v>
      </c>
      <c r="Q240" s="130">
        <v>0</v>
      </c>
      <c r="R240" s="131">
        <v>21</v>
      </c>
      <c r="S240" s="130">
        <v>253848000</v>
      </c>
      <c r="T240" s="130">
        <f t="shared" si="119"/>
        <v>253848000</v>
      </c>
      <c r="U240" s="130">
        <f t="shared" si="120"/>
        <v>0</v>
      </c>
      <c r="V240" s="130">
        <f t="shared" si="121"/>
        <v>0</v>
      </c>
      <c r="W240" s="130">
        <f t="shared" si="122"/>
        <v>253848000</v>
      </c>
      <c r="X240" s="130">
        <f t="shared" si="123"/>
        <v>0</v>
      </c>
      <c r="Y240" s="130">
        <f t="shared" si="124"/>
        <v>0</v>
      </c>
    </row>
    <row r="241" spans="2:25" x14ac:dyDescent="0.25">
      <c r="B241" s="122" t="s">
        <v>611</v>
      </c>
      <c r="C241" s="122" t="s">
        <v>114</v>
      </c>
      <c r="D241" s="123" t="s">
        <v>475</v>
      </c>
      <c r="E241" s="123" t="s">
        <v>476</v>
      </c>
      <c r="F241" s="124">
        <v>106258</v>
      </c>
      <c r="G241" s="125">
        <v>2</v>
      </c>
      <c r="H241" s="171" t="s">
        <v>474</v>
      </c>
      <c r="I241" s="126">
        <v>10941000</v>
      </c>
      <c r="J241" s="172">
        <v>0.1148</v>
      </c>
      <c r="K241" s="128">
        <f t="shared" si="116"/>
        <v>12197000</v>
      </c>
      <c r="L241" s="129">
        <v>1.4999999999999999E-2</v>
      </c>
      <c r="M241" s="130">
        <f t="shared" si="117"/>
        <v>12379955</v>
      </c>
      <c r="N241" s="129">
        <v>0.02</v>
      </c>
      <c r="O241" s="130">
        <f t="shared" si="118"/>
        <v>12440940</v>
      </c>
      <c r="P241" s="131">
        <v>21.446585225875214</v>
      </c>
      <c r="Q241" s="130">
        <v>261584000</v>
      </c>
      <c r="R241" s="131">
        <v>0</v>
      </c>
      <c r="S241" s="130"/>
      <c r="T241" s="130">
        <f t="shared" si="119"/>
        <v>261584000</v>
      </c>
      <c r="U241" s="130">
        <f t="shared" si="120"/>
        <v>259246322.2103796</v>
      </c>
      <c r="V241" s="130">
        <f t="shared" si="121"/>
        <v>2337677.7896203995</v>
      </c>
      <c r="W241" s="130">
        <f t="shared" si="122"/>
        <v>0</v>
      </c>
      <c r="X241" s="130">
        <f t="shared" si="123"/>
        <v>0</v>
      </c>
      <c r="Y241" s="130">
        <f t="shared" si="124"/>
        <v>2337677.7896203995</v>
      </c>
    </row>
    <row r="242" spans="2:25" x14ac:dyDescent="0.25">
      <c r="B242" s="122" t="s">
        <v>612</v>
      </c>
      <c r="C242" s="122" t="s">
        <v>115</v>
      </c>
      <c r="D242" s="123" t="s">
        <v>472</v>
      </c>
      <c r="E242" s="123" t="s">
        <v>473</v>
      </c>
      <c r="F242" s="124">
        <v>1003</v>
      </c>
      <c r="G242" s="125">
        <v>2</v>
      </c>
      <c r="H242" s="171" t="s">
        <v>474</v>
      </c>
      <c r="I242" s="126">
        <v>11129000</v>
      </c>
      <c r="J242" s="172">
        <v>0.1048</v>
      </c>
      <c r="K242" s="128">
        <f t="shared" si="116"/>
        <v>12295000</v>
      </c>
      <c r="L242" s="129">
        <v>1.4999999999999999E-2</v>
      </c>
      <c r="M242" s="130">
        <f t="shared" si="117"/>
        <v>12479425</v>
      </c>
      <c r="N242" s="129">
        <v>0.02</v>
      </c>
      <c r="O242" s="130">
        <f t="shared" si="118"/>
        <v>12540900</v>
      </c>
      <c r="P242" s="131">
        <v>0</v>
      </c>
      <c r="Q242" s="130">
        <v>0</v>
      </c>
      <c r="R242" s="131">
        <v>42</v>
      </c>
      <c r="S242" s="130">
        <v>516390000</v>
      </c>
      <c r="T242" s="130">
        <f t="shared" si="119"/>
        <v>516390000</v>
      </c>
      <c r="U242" s="130">
        <f t="shared" si="120"/>
        <v>0</v>
      </c>
      <c r="V242" s="130">
        <f t="shared" si="121"/>
        <v>0</v>
      </c>
      <c r="W242" s="130">
        <f t="shared" si="122"/>
        <v>516390000</v>
      </c>
      <c r="X242" s="130">
        <f t="shared" si="123"/>
        <v>0</v>
      </c>
      <c r="Y242" s="130">
        <f t="shared" si="124"/>
        <v>0</v>
      </c>
    </row>
    <row r="243" spans="2:25" x14ac:dyDescent="0.25">
      <c r="B243" s="122" t="s">
        <v>612</v>
      </c>
      <c r="C243" s="122" t="s">
        <v>115</v>
      </c>
      <c r="D243" s="123" t="s">
        <v>475</v>
      </c>
      <c r="E243" s="123" t="s">
        <v>476</v>
      </c>
      <c r="F243" s="124">
        <v>1003</v>
      </c>
      <c r="G243" s="125">
        <v>2</v>
      </c>
      <c r="H243" s="171" t="s">
        <v>474</v>
      </c>
      <c r="I243" s="126">
        <v>11129000</v>
      </c>
      <c r="J243" s="172">
        <v>0.1148</v>
      </c>
      <c r="K243" s="128">
        <f t="shared" si="116"/>
        <v>12407000</v>
      </c>
      <c r="L243" s="129">
        <v>1.4999999999999999E-2</v>
      </c>
      <c r="M243" s="130">
        <f t="shared" si="117"/>
        <v>12593105</v>
      </c>
      <c r="N243" s="129">
        <v>0.02</v>
      </c>
      <c r="O243" s="130">
        <f t="shared" si="118"/>
        <v>12655140</v>
      </c>
      <c r="P243" s="131">
        <v>42.278149431772384</v>
      </c>
      <c r="Q243" s="130">
        <v>524545000</v>
      </c>
      <c r="R243" s="131">
        <v>0</v>
      </c>
      <c r="S243" s="130"/>
      <c r="T243" s="130">
        <f t="shared" si="119"/>
        <v>524545000</v>
      </c>
      <c r="U243" s="130">
        <f t="shared" si="120"/>
        <v>519809847.26364148</v>
      </c>
      <c r="V243" s="130">
        <f t="shared" si="121"/>
        <v>4735152.7363585234</v>
      </c>
      <c r="W243" s="130">
        <f t="shared" si="122"/>
        <v>0</v>
      </c>
      <c r="X243" s="130">
        <f t="shared" si="123"/>
        <v>0</v>
      </c>
      <c r="Y243" s="130">
        <f t="shared" si="124"/>
        <v>4735152.7363585234</v>
      </c>
    </row>
    <row r="244" spans="2:25" x14ac:dyDescent="0.25">
      <c r="B244" s="122" t="s">
        <v>613</v>
      </c>
      <c r="C244" s="122" t="s">
        <v>116</v>
      </c>
      <c r="D244" s="123" t="s">
        <v>472</v>
      </c>
      <c r="E244" s="123" t="s">
        <v>473</v>
      </c>
      <c r="F244" s="124">
        <v>52631</v>
      </c>
      <c r="G244" s="125">
        <v>2</v>
      </c>
      <c r="H244" s="171" t="s">
        <v>474</v>
      </c>
      <c r="I244" s="126">
        <v>11426000</v>
      </c>
      <c r="J244" s="172">
        <v>0.1048</v>
      </c>
      <c r="K244" s="128">
        <f t="shared" si="116"/>
        <v>12623000</v>
      </c>
      <c r="L244" s="129">
        <v>1.4999999999999999E-2</v>
      </c>
      <c r="M244" s="130">
        <f t="shared" si="117"/>
        <v>12812345</v>
      </c>
      <c r="N244" s="129">
        <v>0.02</v>
      </c>
      <c r="O244" s="130">
        <f t="shared" si="118"/>
        <v>12875460</v>
      </c>
      <c r="P244" s="131">
        <v>0</v>
      </c>
      <c r="Q244" s="130">
        <v>0</v>
      </c>
      <c r="R244" s="131">
        <v>0</v>
      </c>
      <c r="S244" s="130">
        <v>0</v>
      </c>
      <c r="T244" s="130">
        <f t="shared" si="119"/>
        <v>0</v>
      </c>
      <c r="U244" s="130">
        <f t="shared" si="120"/>
        <v>0</v>
      </c>
      <c r="V244" s="130">
        <f t="shared" si="121"/>
        <v>0</v>
      </c>
      <c r="W244" s="130">
        <f t="shared" si="122"/>
        <v>0</v>
      </c>
      <c r="X244" s="130">
        <f t="shared" si="123"/>
        <v>0</v>
      </c>
      <c r="Y244" s="130">
        <f t="shared" si="124"/>
        <v>0</v>
      </c>
    </row>
    <row r="245" spans="2:25" x14ac:dyDescent="0.25">
      <c r="B245" s="122" t="s">
        <v>613</v>
      </c>
      <c r="C245" s="122" t="s">
        <v>116</v>
      </c>
      <c r="D245" s="123" t="s">
        <v>475</v>
      </c>
      <c r="E245" s="123" t="s">
        <v>476</v>
      </c>
      <c r="F245" s="124">
        <v>52631</v>
      </c>
      <c r="G245" s="125">
        <v>2</v>
      </c>
      <c r="H245" s="171" t="s">
        <v>474</v>
      </c>
      <c r="I245" s="126">
        <v>11426000</v>
      </c>
      <c r="J245" s="172">
        <v>0.1148</v>
      </c>
      <c r="K245" s="128">
        <f t="shared" si="116"/>
        <v>12738000</v>
      </c>
      <c r="L245" s="129">
        <v>1.4999999999999999E-2</v>
      </c>
      <c r="M245" s="130">
        <f t="shared" si="117"/>
        <v>12929070</v>
      </c>
      <c r="N245" s="129">
        <v>0.02</v>
      </c>
      <c r="O245" s="130">
        <f t="shared" si="118"/>
        <v>12992760</v>
      </c>
      <c r="P245" s="131">
        <v>0</v>
      </c>
      <c r="Q245" s="130"/>
      <c r="R245" s="131">
        <v>0</v>
      </c>
      <c r="S245" s="130"/>
      <c r="T245" s="130">
        <f t="shared" si="119"/>
        <v>0</v>
      </c>
      <c r="U245" s="130">
        <f t="shared" si="120"/>
        <v>0</v>
      </c>
      <c r="V245" s="130">
        <f t="shared" si="121"/>
        <v>0</v>
      </c>
      <c r="W245" s="130">
        <f t="shared" si="122"/>
        <v>0</v>
      </c>
      <c r="X245" s="130">
        <f t="shared" si="123"/>
        <v>0</v>
      </c>
      <c r="Y245" s="130">
        <f t="shared" si="124"/>
        <v>0</v>
      </c>
    </row>
    <row r="246" spans="2:25" x14ac:dyDescent="0.25">
      <c r="B246" s="122" t="s">
        <v>614</v>
      </c>
      <c r="C246" s="122" t="s">
        <v>117</v>
      </c>
      <c r="D246" s="123" t="s">
        <v>472</v>
      </c>
      <c r="E246" s="123" t="s">
        <v>473</v>
      </c>
      <c r="F246" s="124">
        <v>3094</v>
      </c>
      <c r="G246" s="125">
        <v>2</v>
      </c>
      <c r="H246" s="171" t="s">
        <v>474</v>
      </c>
      <c r="I246" s="126">
        <v>11129000</v>
      </c>
      <c r="J246" s="172">
        <v>0.1048</v>
      </c>
      <c r="K246" s="128">
        <f t="shared" si="116"/>
        <v>12295000</v>
      </c>
      <c r="L246" s="129">
        <v>1.4999999999999999E-2</v>
      </c>
      <c r="M246" s="130">
        <f t="shared" si="117"/>
        <v>12479425</v>
      </c>
      <c r="N246" s="129">
        <v>0.02</v>
      </c>
      <c r="O246" s="130">
        <f t="shared" si="118"/>
        <v>12540900</v>
      </c>
      <c r="P246" s="131">
        <v>0</v>
      </c>
      <c r="Q246" s="130">
        <v>0</v>
      </c>
      <c r="R246" s="131">
        <v>0</v>
      </c>
      <c r="S246" s="130">
        <v>0</v>
      </c>
      <c r="T246" s="130">
        <f t="shared" si="119"/>
        <v>0</v>
      </c>
      <c r="U246" s="130">
        <f t="shared" si="120"/>
        <v>0</v>
      </c>
      <c r="V246" s="130">
        <f t="shared" si="121"/>
        <v>0</v>
      </c>
      <c r="W246" s="130">
        <f t="shared" si="122"/>
        <v>0</v>
      </c>
      <c r="X246" s="130">
        <f t="shared" si="123"/>
        <v>0</v>
      </c>
      <c r="Y246" s="130">
        <f t="shared" si="124"/>
        <v>0</v>
      </c>
    </row>
    <row r="247" spans="2:25" x14ac:dyDescent="0.25">
      <c r="B247" s="122" t="s">
        <v>614</v>
      </c>
      <c r="C247" s="122" t="s">
        <v>117</v>
      </c>
      <c r="D247" s="123" t="s">
        <v>475</v>
      </c>
      <c r="E247" s="123" t="s">
        <v>476</v>
      </c>
      <c r="F247" s="124">
        <v>3094</v>
      </c>
      <c r="G247" s="125">
        <v>2</v>
      </c>
      <c r="H247" s="171" t="s">
        <v>474</v>
      </c>
      <c r="I247" s="126">
        <v>11129000</v>
      </c>
      <c r="J247" s="172">
        <v>0.1148</v>
      </c>
      <c r="K247" s="128">
        <f t="shared" si="116"/>
        <v>12407000</v>
      </c>
      <c r="L247" s="129">
        <v>1.4999999999999999E-2</v>
      </c>
      <c r="M247" s="130">
        <f t="shared" si="117"/>
        <v>12593105</v>
      </c>
      <c r="N247" s="129">
        <v>0.02</v>
      </c>
      <c r="O247" s="130">
        <f t="shared" si="118"/>
        <v>12655140</v>
      </c>
      <c r="P247" s="131">
        <v>0</v>
      </c>
      <c r="Q247" s="130"/>
      <c r="R247" s="131">
        <v>5.856855001208995</v>
      </c>
      <c r="S247" s="130">
        <v>72666000</v>
      </c>
      <c r="T247" s="130">
        <f t="shared" si="119"/>
        <v>72666000</v>
      </c>
      <c r="U247" s="130">
        <f t="shared" si="120"/>
        <v>0</v>
      </c>
      <c r="V247" s="130">
        <f t="shared" si="121"/>
        <v>0</v>
      </c>
      <c r="W247" s="130">
        <f t="shared" si="122"/>
        <v>72010032.239864588</v>
      </c>
      <c r="X247" s="130">
        <f t="shared" si="123"/>
        <v>655967.76013541222</v>
      </c>
      <c r="Y247" s="130">
        <f t="shared" si="124"/>
        <v>655967.76013541222</v>
      </c>
    </row>
    <row r="248" spans="2:25" x14ac:dyDescent="0.25">
      <c r="B248" s="122" t="s">
        <v>615</v>
      </c>
      <c r="C248" s="122" t="s">
        <v>118</v>
      </c>
      <c r="D248" s="123" t="s">
        <v>472</v>
      </c>
      <c r="E248" s="123" t="s">
        <v>473</v>
      </c>
      <c r="F248" s="124">
        <v>20535</v>
      </c>
      <c r="G248" s="125">
        <v>2</v>
      </c>
      <c r="H248" s="171" t="s">
        <v>474</v>
      </c>
      <c r="I248" s="126">
        <v>11079000</v>
      </c>
      <c r="J248" s="172">
        <v>0.1048</v>
      </c>
      <c r="K248" s="128">
        <f t="shared" si="116"/>
        <v>12240000</v>
      </c>
      <c r="L248" s="129">
        <v>1.4999999999999999E-2</v>
      </c>
      <c r="M248" s="130">
        <f t="shared" si="117"/>
        <v>12423600</v>
      </c>
      <c r="N248" s="129">
        <v>0.02</v>
      </c>
      <c r="O248" s="130">
        <f t="shared" si="118"/>
        <v>12484800</v>
      </c>
      <c r="P248" s="131">
        <v>34</v>
      </c>
      <c r="Q248" s="130">
        <v>416160000</v>
      </c>
      <c r="R248" s="131">
        <v>24</v>
      </c>
      <c r="S248" s="130">
        <v>293760000</v>
      </c>
      <c r="T248" s="130">
        <f t="shared" si="119"/>
        <v>709920000</v>
      </c>
      <c r="U248" s="130">
        <f t="shared" si="120"/>
        <v>416160000</v>
      </c>
      <c r="V248" s="130">
        <f t="shared" si="121"/>
        <v>0</v>
      </c>
      <c r="W248" s="130">
        <f t="shared" si="122"/>
        <v>293760000</v>
      </c>
      <c r="X248" s="130">
        <f t="shared" si="123"/>
        <v>0</v>
      </c>
      <c r="Y248" s="130">
        <f t="shared" si="124"/>
        <v>0</v>
      </c>
    </row>
    <row r="249" spans="2:25" x14ac:dyDescent="0.25">
      <c r="B249" s="122" t="s">
        <v>615</v>
      </c>
      <c r="C249" s="122" t="s">
        <v>118</v>
      </c>
      <c r="D249" s="123" t="s">
        <v>475</v>
      </c>
      <c r="E249" s="123" t="s">
        <v>476</v>
      </c>
      <c r="F249" s="124">
        <v>20535</v>
      </c>
      <c r="G249" s="125">
        <v>2</v>
      </c>
      <c r="H249" s="171" t="s">
        <v>474</v>
      </c>
      <c r="I249" s="126">
        <v>11079000</v>
      </c>
      <c r="J249" s="172">
        <v>0.1148</v>
      </c>
      <c r="K249" s="128">
        <f t="shared" si="116"/>
        <v>12351000</v>
      </c>
      <c r="L249" s="129">
        <v>1.4999999999999999E-2</v>
      </c>
      <c r="M249" s="130">
        <f t="shared" si="117"/>
        <v>12536265</v>
      </c>
      <c r="N249" s="129">
        <v>0.02</v>
      </c>
      <c r="O249" s="130">
        <f t="shared" si="118"/>
        <v>12598020</v>
      </c>
      <c r="P249" s="131">
        <v>24.775321836288558</v>
      </c>
      <c r="Q249" s="130">
        <v>306000000</v>
      </c>
      <c r="R249" s="131">
        <v>24.775321836288558</v>
      </c>
      <c r="S249" s="130">
        <v>306000000</v>
      </c>
      <c r="T249" s="130">
        <f t="shared" si="119"/>
        <v>612000000</v>
      </c>
      <c r="U249" s="130">
        <f t="shared" si="120"/>
        <v>303249939.27617198</v>
      </c>
      <c r="V249" s="130">
        <f t="shared" si="121"/>
        <v>2750060.7238280177</v>
      </c>
      <c r="W249" s="130">
        <f t="shared" si="122"/>
        <v>303249939.27617198</v>
      </c>
      <c r="X249" s="130">
        <f t="shared" si="123"/>
        <v>2750060.7238280177</v>
      </c>
      <c r="Y249" s="130">
        <f t="shared" si="124"/>
        <v>5500121.4476560354</v>
      </c>
    </row>
    <row r="250" spans="2:25" x14ac:dyDescent="0.25">
      <c r="B250" s="122" t="s">
        <v>616</v>
      </c>
      <c r="C250" s="122" t="s">
        <v>119</v>
      </c>
      <c r="D250" s="123" t="s">
        <v>472</v>
      </c>
      <c r="E250" s="123" t="s">
        <v>473</v>
      </c>
      <c r="F250" s="124">
        <v>53061</v>
      </c>
      <c r="G250" s="125">
        <v>2</v>
      </c>
      <c r="H250" s="171" t="s">
        <v>474</v>
      </c>
      <c r="I250" s="126">
        <v>11426000</v>
      </c>
      <c r="J250" s="172">
        <v>0.1048</v>
      </c>
      <c r="K250" s="128">
        <f t="shared" si="116"/>
        <v>12623000</v>
      </c>
      <c r="L250" s="129">
        <v>1.4999999999999999E-2</v>
      </c>
      <c r="M250" s="130">
        <f t="shared" si="117"/>
        <v>12812345</v>
      </c>
      <c r="N250" s="129">
        <v>0.02</v>
      </c>
      <c r="O250" s="130">
        <f t="shared" si="118"/>
        <v>12875460</v>
      </c>
      <c r="P250" s="131">
        <v>0</v>
      </c>
      <c r="Q250" s="130">
        <v>0</v>
      </c>
      <c r="R250" s="131">
        <v>9.4</v>
      </c>
      <c r="S250" s="130">
        <v>118656200</v>
      </c>
      <c r="T250" s="130">
        <f t="shared" si="119"/>
        <v>118656200</v>
      </c>
      <c r="U250" s="130">
        <f t="shared" si="120"/>
        <v>0</v>
      </c>
      <c r="V250" s="130">
        <f t="shared" si="121"/>
        <v>0</v>
      </c>
      <c r="W250" s="130">
        <f t="shared" si="122"/>
        <v>118656200</v>
      </c>
      <c r="X250" s="130">
        <f t="shared" si="123"/>
        <v>0</v>
      </c>
      <c r="Y250" s="130">
        <f t="shared" si="124"/>
        <v>0</v>
      </c>
    </row>
    <row r="251" spans="2:25" x14ac:dyDescent="0.25">
      <c r="B251" s="122" t="s">
        <v>616</v>
      </c>
      <c r="C251" s="122" t="s">
        <v>119</v>
      </c>
      <c r="D251" s="123" t="s">
        <v>475</v>
      </c>
      <c r="E251" s="123" t="s">
        <v>476</v>
      </c>
      <c r="F251" s="124">
        <v>53061</v>
      </c>
      <c r="G251" s="125">
        <v>2</v>
      </c>
      <c r="H251" s="171" t="s">
        <v>474</v>
      </c>
      <c r="I251" s="126">
        <v>11426000</v>
      </c>
      <c r="J251" s="172">
        <v>0.1148</v>
      </c>
      <c r="K251" s="128">
        <f t="shared" si="116"/>
        <v>12738000</v>
      </c>
      <c r="L251" s="129">
        <v>1.4999999999999999E-2</v>
      </c>
      <c r="M251" s="130">
        <f t="shared" si="117"/>
        <v>12929070</v>
      </c>
      <c r="N251" s="129">
        <v>0.02</v>
      </c>
      <c r="O251" s="130">
        <f t="shared" si="118"/>
        <v>12992760</v>
      </c>
      <c r="P251" s="131">
        <v>9.8875019626314966</v>
      </c>
      <c r="Q251" s="130">
        <v>125947000</v>
      </c>
      <c r="R251" s="131">
        <v>0</v>
      </c>
      <c r="S251" s="130"/>
      <c r="T251" s="130">
        <f t="shared" si="119"/>
        <v>125947000</v>
      </c>
      <c r="U251" s="130">
        <f t="shared" si="120"/>
        <v>124809937.27429739</v>
      </c>
      <c r="V251" s="130">
        <f t="shared" si="121"/>
        <v>1137062.7257026136</v>
      </c>
      <c r="W251" s="130">
        <f t="shared" si="122"/>
        <v>0</v>
      </c>
      <c r="X251" s="130">
        <f t="shared" si="123"/>
        <v>0</v>
      </c>
      <c r="Y251" s="130">
        <f t="shared" si="124"/>
        <v>1137062.7257026136</v>
      </c>
    </row>
    <row r="252" spans="2:25" x14ac:dyDescent="0.25">
      <c r="B252" s="122" t="s">
        <v>617</v>
      </c>
      <c r="C252" s="122" t="s">
        <v>120</v>
      </c>
      <c r="D252" s="123" t="s">
        <v>472</v>
      </c>
      <c r="E252" s="123" t="s">
        <v>473</v>
      </c>
      <c r="F252" s="124">
        <v>108894</v>
      </c>
      <c r="G252" s="125">
        <v>2</v>
      </c>
      <c r="H252" s="171" t="s">
        <v>474</v>
      </c>
      <c r="I252" s="126">
        <v>11426000</v>
      </c>
      <c r="J252" s="172">
        <v>0.1048</v>
      </c>
      <c r="K252" s="128">
        <f t="shared" si="116"/>
        <v>12623000</v>
      </c>
      <c r="L252" s="129">
        <v>1.4999999999999999E-2</v>
      </c>
      <c r="M252" s="130">
        <f t="shared" si="117"/>
        <v>12812345</v>
      </c>
      <c r="N252" s="129">
        <v>0.02</v>
      </c>
      <c r="O252" s="130">
        <f t="shared" si="118"/>
        <v>12875460</v>
      </c>
      <c r="P252" s="131"/>
      <c r="Q252" s="130"/>
      <c r="R252" s="131"/>
      <c r="S252" s="130"/>
      <c r="T252" s="130">
        <f t="shared" si="119"/>
        <v>0</v>
      </c>
      <c r="U252" s="130">
        <f t="shared" si="120"/>
        <v>0</v>
      </c>
      <c r="V252" s="130">
        <f t="shared" si="121"/>
        <v>0</v>
      </c>
      <c r="W252" s="130">
        <f t="shared" si="122"/>
        <v>0</v>
      </c>
      <c r="X252" s="130">
        <f t="shared" si="123"/>
        <v>0</v>
      </c>
      <c r="Y252" s="130">
        <f t="shared" si="124"/>
        <v>0</v>
      </c>
    </row>
    <row r="253" spans="2:25" x14ac:dyDescent="0.25">
      <c r="B253" s="122" t="s">
        <v>617</v>
      </c>
      <c r="C253" s="122" t="s">
        <v>120</v>
      </c>
      <c r="D253" s="123" t="s">
        <v>475</v>
      </c>
      <c r="E253" s="123" t="s">
        <v>476</v>
      </c>
      <c r="F253" s="124">
        <v>108894</v>
      </c>
      <c r="G253" s="125">
        <v>2</v>
      </c>
      <c r="H253" s="171" t="s">
        <v>474</v>
      </c>
      <c r="I253" s="126">
        <v>11426000</v>
      </c>
      <c r="J253" s="172">
        <v>0.1148</v>
      </c>
      <c r="K253" s="128">
        <f t="shared" si="116"/>
        <v>12738000</v>
      </c>
      <c r="L253" s="129">
        <v>1.4999999999999999E-2</v>
      </c>
      <c r="M253" s="130">
        <f t="shared" si="117"/>
        <v>12929070</v>
      </c>
      <c r="N253" s="129">
        <v>0.02</v>
      </c>
      <c r="O253" s="130">
        <f t="shared" si="118"/>
        <v>12992760</v>
      </c>
      <c r="P253" s="131"/>
      <c r="Q253" s="130"/>
      <c r="R253" s="131"/>
      <c r="S253" s="130"/>
      <c r="T253" s="130">
        <f t="shared" si="119"/>
        <v>0</v>
      </c>
      <c r="U253" s="130">
        <f t="shared" si="120"/>
        <v>0</v>
      </c>
      <c r="V253" s="130">
        <f t="shared" si="121"/>
        <v>0</v>
      </c>
      <c r="W253" s="130">
        <f t="shared" si="122"/>
        <v>0</v>
      </c>
      <c r="X253" s="130">
        <f t="shared" si="123"/>
        <v>0</v>
      </c>
      <c r="Y253" s="130">
        <f t="shared" si="124"/>
        <v>0</v>
      </c>
    </row>
    <row r="254" spans="2:25" x14ac:dyDescent="0.25">
      <c r="B254" s="122" t="s">
        <v>618</v>
      </c>
      <c r="C254" s="122" t="s">
        <v>121</v>
      </c>
      <c r="D254" s="123" t="s">
        <v>472</v>
      </c>
      <c r="E254" s="123" t="s">
        <v>473</v>
      </c>
      <c r="F254" s="124">
        <v>104971</v>
      </c>
      <c r="G254" s="125">
        <v>4</v>
      </c>
      <c r="H254" s="171" t="s">
        <v>474</v>
      </c>
      <c r="I254" s="126">
        <v>12708000</v>
      </c>
      <c r="J254" s="172">
        <v>0.1048</v>
      </c>
      <c r="K254" s="128">
        <f t="shared" si="116"/>
        <v>14040000</v>
      </c>
      <c r="L254" s="129">
        <v>1.4999999999999999E-2</v>
      </c>
      <c r="M254" s="130">
        <f t="shared" si="117"/>
        <v>14250600</v>
      </c>
      <c r="N254" s="129">
        <v>0.02</v>
      </c>
      <c r="O254" s="130">
        <f t="shared" si="118"/>
        <v>14320800</v>
      </c>
      <c r="P254" s="131">
        <v>23.013675213675214</v>
      </c>
      <c r="Q254" s="130">
        <v>323112000</v>
      </c>
      <c r="R254" s="131">
        <v>15.8</v>
      </c>
      <c r="S254" s="130">
        <v>221832000</v>
      </c>
      <c r="T254" s="130">
        <f t="shared" si="119"/>
        <v>544944000</v>
      </c>
      <c r="U254" s="130">
        <f t="shared" si="120"/>
        <v>323112000</v>
      </c>
      <c r="V254" s="130">
        <f t="shared" si="121"/>
        <v>0</v>
      </c>
      <c r="W254" s="130">
        <f t="shared" si="122"/>
        <v>221832000</v>
      </c>
      <c r="X254" s="130">
        <f t="shared" si="123"/>
        <v>0</v>
      </c>
      <c r="Y254" s="130">
        <f t="shared" si="124"/>
        <v>0</v>
      </c>
    </row>
    <row r="255" spans="2:25" x14ac:dyDescent="0.25">
      <c r="B255" s="122" t="s">
        <v>618</v>
      </c>
      <c r="C255" s="122" t="s">
        <v>121</v>
      </c>
      <c r="D255" s="123" t="s">
        <v>475</v>
      </c>
      <c r="E255" s="123" t="s">
        <v>476</v>
      </c>
      <c r="F255" s="124">
        <v>104971</v>
      </c>
      <c r="G255" s="125">
        <v>4</v>
      </c>
      <c r="H255" s="171" t="s">
        <v>474</v>
      </c>
      <c r="I255" s="126">
        <v>12708000</v>
      </c>
      <c r="J255" s="172">
        <v>0.1148</v>
      </c>
      <c r="K255" s="128">
        <f t="shared" si="116"/>
        <v>14167000</v>
      </c>
      <c r="L255" s="129">
        <v>1.4999999999999999E-2</v>
      </c>
      <c r="M255" s="130">
        <f t="shared" si="117"/>
        <v>14379505</v>
      </c>
      <c r="N255" s="129">
        <v>0.02</v>
      </c>
      <c r="O255" s="130">
        <f t="shared" si="118"/>
        <v>14450340</v>
      </c>
      <c r="P255" s="131">
        <v>9.8214159666831371</v>
      </c>
      <c r="Q255" s="130">
        <v>139140000</v>
      </c>
      <c r="R255" s="131">
        <v>9.9103550504694002</v>
      </c>
      <c r="S255" s="130">
        <v>140400000</v>
      </c>
      <c r="T255" s="130">
        <f t="shared" si="119"/>
        <v>279540000</v>
      </c>
      <c r="U255" s="130">
        <f t="shared" si="120"/>
        <v>137892680.17223126</v>
      </c>
      <c r="V255" s="130">
        <f t="shared" si="121"/>
        <v>1247319.827768743</v>
      </c>
      <c r="W255" s="130">
        <f t="shared" si="122"/>
        <v>139141384.90859038</v>
      </c>
      <c r="X255" s="130">
        <f t="shared" si="123"/>
        <v>1258615.0914096236</v>
      </c>
      <c r="Y255" s="130">
        <f t="shared" si="124"/>
        <v>2505934.9191783667</v>
      </c>
    </row>
    <row r="256" spans="2:25" x14ac:dyDescent="0.25">
      <c r="B256" s="122" t="s">
        <v>619</v>
      </c>
      <c r="C256" s="122" t="s">
        <v>122</v>
      </c>
      <c r="D256" s="123" t="s">
        <v>472</v>
      </c>
      <c r="E256" s="123" t="s">
        <v>473</v>
      </c>
      <c r="F256" s="124">
        <v>104844</v>
      </c>
      <c r="G256" s="125">
        <v>4</v>
      </c>
      <c r="H256" s="171" t="s">
        <v>474</v>
      </c>
      <c r="I256" s="126">
        <v>12708000</v>
      </c>
      <c r="J256" s="172">
        <v>0.1048</v>
      </c>
      <c r="K256" s="128">
        <f t="shared" si="116"/>
        <v>14040000</v>
      </c>
      <c r="L256" s="129">
        <v>1.4999999999999999E-2</v>
      </c>
      <c r="M256" s="130">
        <f t="shared" si="117"/>
        <v>14250600</v>
      </c>
      <c r="N256" s="129">
        <v>0.02</v>
      </c>
      <c r="O256" s="130">
        <f t="shared" si="118"/>
        <v>14320800</v>
      </c>
      <c r="P256" s="131">
        <v>16.5</v>
      </c>
      <c r="Q256" s="130">
        <v>231660000</v>
      </c>
      <c r="R256" s="131">
        <v>9.5</v>
      </c>
      <c r="S256" s="130">
        <v>133380000</v>
      </c>
      <c r="T256" s="130">
        <f t="shared" si="119"/>
        <v>365040000</v>
      </c>
      <c r="U256" s="130">
        <f t="shared" si="120"/>
        <v>231660000</v>
      </c>
      <c r="V256" s="130">
        <f t="shared" si="121"/>
        <v>0</v>
      </c>
      <c r="W256" s="130">
        <f t="shared" si="122"/>
        <v>133380000</v>
      </c>
      <c r="X256" s="130">
        <f t="shared" si="123"/>
        <v>0</v>
      </c>
      <c r="Y256" s="130">
        <f t="shared" si="124"/>
        <v>0</v>
      </c>
    </row>
    <row r="257" spans="2:25" x14ac:dyDescent="0.25">
      <c r="B257" s="122" t="s">
        <v>619</v>
      </c>
      <c r="C257" s="122" t="s">
        <v>122</v>
      </c>
      <c r="D257" s="123" t="s">
        <v>475</v>
      </c>
      <c r="E257" s="123" t="s">
        <v>476</v>
      </c>
      <c r="F257" s="124">
        <v>104844</v>
      </c>
      <c r="G257" s="125">
        <v>4</v>
      </c>
      <c r="H257" s="171" t="s">
        <v>474</v>
      </c>
      <c r="I257" s="126">
        <v>12708000</v>
      </c>
      <c r="J257" s="172">
        <v>0.1148</v>
      </c>
      <c r="K257" s="128">
        <f t="shared" si="116"/>
        <v>14167000</v>
      </c>
      <c r="L257" s="129">
        <v>1.4999999999999999E-2</v>
      </c>
      <c r="M257" s="130">
        <f t="shared" si="117"/>
        <v>14379505</v>
      </c>
      <c r="N257" s="129">
        <v>0.02</v>
      </c>
      <c r="O257" s="130">
        <f t="shared" si="118"/>
        <v>14450340</v>
      </c>
      <c r="P257" s="131">
        <v>0</v>
      </c>
      <c r="Q257" s="130"/>
      <c r="R257" s="131">
        <v>9.9103550504694002</v>
      </c>
      <c r="S257" s="130">
        <v>140400000</v>
      </c>
      <c r="T257" s="130">
        <f t="shared" si="119"/>
        <v>140400000</v>
      </c>
      <c r="U257" s="130">
        <f t="shared" si="120"/>
        <v>0</v>
      </c>
      <c r="V257" s="130">
        <f t="shared" si="121"/>
        <v>0</v>
      </c>
      <c r="W257" s="130">
        <f t="shared" si="122"/>
        <v>139141384.90859038</v>
      </c>
      <c r="X257" s="130">
        <f t="shared" si="123"/>
        <v>1258615.0914096236</v>
      </c>
      <c r="Y257" s="130">
        <f t="shared" si="124"/>
        <v>1258615.0914096236</v>
      </c>
    </row>
    <row r="258" spans="2:25" x14ac:dyDescent="0.25">
      <c r="B258" s="122" t="s">
        <v>620</v>
      </c>
      <c r="C258" s="122" t="s">
        <v>123</v>
      </c>
      <c r="D258" s="123" t="s">
        <v>472</v>
      </c>
      <c r="E258" s="123" t="s">
        <v>473</v>
      </c>
      <c r="F258" s="123">
        <v>1023</v>
      </c>
      <c r="G258" s="124">
        <v>4</v>
      </c>
      <c r="H258" s="171" t="s">
        <v>474</v>
      </c>
      <c r="I258" s="126">
        <v>12727000</v>
      </c>
      <c r="J258" s="172">
        <v>0.1048</v>
      </c>
      <c r="K258" s="128">
        <f t="shared" si="116"/>
        <v>14061000</v>
      </c>
      <c r="L258" s="129">
        <v>1.4999999999999999E-2</v>
      </c>
      <c r="M258" s="130">
        <f t="shared" si="117"/>
        <v>14271915</v>
      </c>
      <c r="N258" s="129">
        <v>0.02</v>
      </c>
      <c r="O258" s="130">
        <f t="shared" si="118"/>
        <v>14342220</v>
      </c>
      <c r="P258" s="131">
        <v>11.5</v>
      </c>
      <c r="Q258" s="130">
        <v>161701500</v>
      </c>
      <c r="R258" s="131">
        <v>0</v>
      </c>
      <c r="S258" s="130">
        <v>0</v>
      </c>
      <c r="T258" s="130">
        <f t="shared" si="119"/>
        <v>161701500</v>
      </c>
      <c r="U258" s="130">
        <f t="shared" si="120"/>
        <v>161701500</v>
      </c>
      <c r="V258" s="130">
        <f t="shared" si="121"/>
        <v>0</v>
      </c>
      <c r="W258" s="130">
        <f t="shared" si="122"/>
        <v>0</v>
      </c>
      <c r="X258" s="130">
        <f t="shared" si="123"/>
        <v>0</v>
      </c>
      <c r="Y258" s="130">
        <f t="shared" si="124"/>
        <v>0</v>
      </c>
    </row>
    <row r="259" spans="2:25" x14ac:dyDescent="0.25">
      <c r="B259" s="122" t="s">
        <v>620</v>
      </c>
      <c r="C259" s="122" t="s">
        <v>123</v>
      </c>
      <c r="D259" s="123" t="s">
        <v>475</v>
      </c>
      <c r="E259" s="123" t="s">
        <v>476</v>
      </c>
      <c r="F259" s="123">
        <v>1023</v>
      </c>
      <c r="G259" s="124">
        <v>4</v>
      </c>
      <c r="H259" s="171" t="s">
        <v>474</v>
      </c>
      <c r="I259" s="126">
        <v>12727000</v>
      </c>
      <c r="J259" s="172">
        <v>0.1148</v>
      </c>
      <c r="K259" s="128">
        <f t="shared" si="116"/>
        <v>14188000</v>
      </c>
      <c r="L259" s="129">
        <v>1.4999999999999999E-2</v>
      </c>
      <c r="M259" s="130">
        <f t="shared" si="117"/>
        <v>14400820</v>
      </c>
      <c r="N259" s="129">
        <v>0.02</v>
      </c>
      <c r="O259" s="130">
        <f t="shared" si="118"/>
        <v>14471760</v>
      </c>
      <c r="P259" s="131">
        <v>0</v>
      </c>
      <c r="Q259" s="130"/>
      <c r="R259" s="131">
        <v>0</v>
      </c>
      <c r="S259" s="130"/>
      <c r="T259" s="130">
        <f t="shared" si="119"/>
        <v>0</v>
      </c>
      <c r="U259" s="130">
        <f t="shared" si="120"/>
        <v>0</v>
      </c>
      <c r="V259" s="130">
        <f t="shared" si="121"/>
        <v>0</v>
      </c>
      <c r="W259" s="130">
        <f t="shared" si="122"/>
        <v>0</v>
      </c>
      <c r="X259" s="130">
        <f t="shared" si="123"/>
        <v>0</v>
      </c>
      <c r="Y259" s="130">
        <f t="shared" si="124"/>
        <v>0</v>
      </c>
    </row>
    <row r="260" spans="2:25" x14ac:dyDescent="0.25">
      <c r="B260" s="122" t="s">
        <v>621</v>
      </c>
      <c r="C260" s="122" t="s">
        <v>125</v>
      </c>
      <c r="D260" s="123" t="s">
        <v>472</v>
      </c>
      <c r="E260" s="123" t="s">
        <v>473</v>
      </c>
      <c r="F260" s="124">
        <v>1026</v>
      </c>
      <c r="G260" s="125">
        <v>4</v>
      </c>
      <c r="H260" s="171" t="s">
        <v>474</v>
      </c>
      <c r="I260" s="126">
        <v>14416000</v>
      </c>
      <c r="J260" s="172">
        <v>0.1048</v>
      </c>
      <c r="K260" s="128">
        <f t="shared" si="116"/>
        <v>15927000</v>
      </c>
      <c r="L260" s="129">
        <v>1.4999999999999999E-2</v>
      </c>
      <c r="M260" s="130">
        <f t="shared" si="117"/>
        <v>16165905</v>
      </c>
      <c r="N260" s="129">
        <v>0.02</v>
      </c>
      <c r="O260" s="130">
        <f t="shared" si="118"/>
        <v>16245540</v>
      </c>
      <c r="P260" s="131">
        <v>6.8</v>
      </c>
      <c r="Q260" s="130">
        <v>108303600</v>
      </c>
      <c r="R260" s="131">
        <v>13.8</v>
      </c>
      <c r="S260" s="130">
        <v>219792600</v>
      </c>
      <c r="T260" s="130">
        <f t="shared" si="119"/>
        <v>328096200</v>
      </c>
      <c r="U260" s="130">
        <f t="shared" si="120"/>
        <v>108303600</v>
      </c>
      <c r="V260" s="130">
        <f t="shared" si="121"/>
        <v>0</v>
      </c>
      <c r="W260" s="130">
        <f t="shared" si="122"/>
        <v>219792600</v>
      </c>
      <c r="X260" s="130">
        <f t="shared" si="123"/>
        <v>0</v>
      </c>
      <c r="Y260" s="130">
        <f t="shared" si="124"/>
        <v>0</v>
      </c>
    </row>
    <row r="261" spans="2:25" x14ac:dyDescent="0.25">
      <c r="B261" s="122" t="s">
        <v>621</v>
      </c>
      <c r="C261" s="122" t="s">
        <v>125</v>
      </c>
      <c r="D261" s="123" t="s">
        <v>475</v>
      </c>
      <c r="E261" s="123" t="s">
        <v>476</v>
      </c>
      <c r="F261" s="124">
        <v>1026</v>
      </c>
      <c r="G261" s="125">
        <v>4</v>
      </c>
      <c r="H261" s="171" t="s">
        <v>474</v>
      </c>
      <c r="I261" s="126">
        <v>14416000</v>
      </c>
      <c r="J261" s="172">
        <v>0.1148</v>
      </c>
      <c r="K261" s="128">
        <f t="shared" si="116"/>
        <v>16071000</v>
      </c>
      <c r="L261" s="129">
        <v>1.4999999999999999E-2</v>
      </c>
      <c r="M261" s="130">
        <f t="shared" si="117"/>
        <v>16312065</v>
      </c>
      <c r="N261" s="129">
        <v>0.02</v>
      </c>
      <c r="O261" s="130">
        <f t="shared" si="118"/>
        <v>16392420</v>
      </c>
      <c r="P261" s="131">
        <v>6.8704498786634307</v>
      </c>
      <c r="Q261" s="130">
        <v>110415000</v>
      </c>
      <c r="R261" s="131">
        <v>0</v>
      </c>
      <c r="S261" s="130"/>
      <c r="T261" s="130">
        <f t="shared" si="119"/>
        <v>110415000</v>
      </c>
      <c r="U261" s="130">
        <f t="shared" si="120"/>
        <v>109425655.21747246</v>
      </c>
      <c r="V261" s="130">
        <f t="shared" si="121"/>
        <v>989344.78252753615</v>
      </c>
      <c r="W261" s="130">
        <f t="shared" si="122"/>
        <v>0</v>
      </c>
      <c r="X261" s="130">
        <f t="shared" si="123"/>
        <v>0</v>
      </c>
      <c r="Y261" s="130">
        <f t="shared" si="124"/>
        <v>989344.78252753615</v>
      </c>
    </row>
    <row r="262" spans="2:25" x14ac:dyDescent="0.25">
      <c r="B262" s="122" t="s">
        <v>622</v>
      </c>
      <c r="C262" s="122" t="s">
        <v>124</v>
      </c>
      <c r="D262" s="123" t="s">
        <v>472</v>
      </c>
      <c r="E262" s="123" t="s">
        <v>473</v>
      </c>
      <c r="F262" s="124">
        <v>107006</v>
      </c>
      <c r="G262" s="125">
        <v>4</v>
      </c>
      <c r="H262" s="171" t="s">
        <v>474</v>
      </c>
      <c r="I262" s="126">
        <v>11541000</v>
      </c>
      <c r="J262" s="172">
        <v>0.1048</v>
      </c>
      <c r="K262" s="137">
        <f t="shared" si="116"/>
        <v>12750000</v>
      </c>
      <c r="L262" s="138">
        <v>1.4999999999999999E-2</v>
      </c>
      <c r="M262" s="139">
        <f t="shared" si="117"/>
        <v>12941250</v>
      </c>
      <c r="N262" s="138">
        <v>0.02</v>
      </c>
      <c r="O262" s="139">
        <f t="shared" si="118"/>
        <v>13005000</v>
      </c>
      <c r="P262" s="131">
        <v>4</v>
      </c>
      <c r="Q262" s="130">
        <v>51000000</v>
      </c>
      <c r="R262" s="131">
        <v>28</v>
      </c>
      <c r="S262" s="130">
        <v>357000000</v>
      </c>
      <c r="T262" s="130">
        <f t="shared" si="119"/>
        <v>408000000</v>
      </c>
      <c r="U262" s="130">
        <f t="shared" si="120"/>
        <v>51000000</v>
      </c>
      <c r="V262" s="130">
        <f t="shared" si="121"/>
        <v>0</v>
      </c>
      <c r="W262" s="130">
        <f t="shared" si="122"/>
        <v>357000000</v>
      </c>
      <c r="X262" s="130">
        <f t="shared" si="123"/>
        <v>0</v>
      </c>
      <c r="Y262" s="130">
        <f t="shared" si="124"/>
        <v>0</v>
      </c>
    </row>
    <row r="263" spans="2:25" x14ac:dyDescent="0.25">
      <c r="B263" s="122" t="s">
        <v>622</v>
      </c>
      <c r="C263" s="122" t="s">
        <v>124</v>
      </c>
      <c r="D263" s="123" t="s">
        <v>475</v>
      </c>
      <c r="E263" s="123" t="s">
        <v>476</v>
      </c>
      <c r="F263" s="124">
        <v>107006</v>
      </c>
      <c r="G263" s="125">
        <v>4</v>
      </c>
      <c r="H263" s="171" t="s">
        <v>474</v>
      </c>
      <c r="I263" s="126">
        <v>11541000</v>
      </c>
      <c r="J263" s="172">
        <v>0.1148</v>
      </c>
      <c r="K263" s="137">
        <f t="shared" si="116"/>
        <v>12866000</v>
      </c>
      <c r="L263" s="138">
        <v>1.4999999999999999E-2</v>
      </c>
      <c r="M263" s="139">
        <f t="shared" si="117"/>
        <v>13058990</v>
      </c>
      <c r="N263" s="138">
        <v>0.02</v>
      </c>
      <c r="O263" s="139">
        <f t="shared" si="118"/>
        <v>13123320</v>
      </c>
      <c r="P263" s="131">
        <v>23.628011814083631</v>
      </c>
      <c r="Q263" s="130">
        <v>303998000</v>
      </c>
      <c r="R263" s="131">
        <v>0</v>
      </c>
      <c r="S263" s="130"/>
      <c r="T263" s="130"/>
      <c r="U263" s="176"/>
      <c r="V263" s="130"/>
      <c r="W263" s="130"/>
      <c r="X263" s="130"/>
      <c r="Y263" s="130"/>
    </row>
    <row r="264" spans="2:25" x14ac:dyDescent="0.25">
      <c r="B264" s="122"/>
      <c r="C264" s="132" t="s">
        <v>623</v>
      </c>
      <c r="D264" s="174"/>
      <c r="E264" s="174"/>
      <c r="F264" s="134"/>
      <c r="G264" s="134"/>
      <c r="H264" s="175"/>
      <c r="I264" s="126"/>
      <c r="J264" s="172" t="s">
        <v>544</v>
      </c>
      <c r="K264" s="128"/>
      <c r="L264" s="125"/>
      <c r="M264" s="122"/>
      <c r="N264" s="125"/>
      <c r="O264" s="122"/>
      <c r="P264" s="131"/>
      <c r="Q264" s="130"/>
      <c r="R264" s="131"/>
      <c r="S264" s="130"/>
      <c r="T264" s="130"/>
      <c r="U264" s="176"/>
      <c r="V264" s="130"/>
      <c r="W264" s="130"/>
      <c r="X264" s="130"/>
      <c r="Y264" s="130"/>
    </row>
    <row r="265" spans="2:25" x14ac:dyDescent="0.25">
      <c r="B265" s="122" t="s">
        <v>624</v>
      </c>
      <c r="C265" s="122" t="s">
        <v>200</v>
      </c>
      <c r="D265" s="123" t="s">
        <v>472</v>
      </c>
      <c r="E265" s="123" t="s">
        <v>473</v>
      </c>
      <c r="F265" s="124">
        <v>53060</v>
      </c>
      <c r="G265" s="125">
        <v>2</v>
      </c>
      <c r="H265" s="171" t="s">
        <v>474</v>
      </c>
      <c r="I265" s="126">
        <v>13573000</v>
      </c>
      <c r="J265" s="172">
        <v>0.1048</v>
      </c>
      <c r="K265" s="128">
        <f t="shared" ref="K265:K284" si="125">+ROUND((I265*J265)+I265,-3)</f>
        <v>14995000</v>
      </c>
      <c r="L265" s="129">
        <v>1.4999999999999999E-2</v>
      </c>
      <c r="M265" s="130">
        <f t="shared" ref="M265:M284" si="126">+(K265*L265)+K265</f>
        <v>15219925</v>
      </c>
      <c r="N265" s="129">
        <v>0.02</v>
      </c>
      <c r="O265" s="130">
        <f>+(K265*N265)+K265</f>
        <v>15294900</v>
      </c>
      <c r="P265" s="131">
        <v>12.8</v>
      </c>
      <c r="Q265" s="130">
        <v>191936000</v>
      </c>
      <c r="R265" s="131">
        <v>18.8</v>
      </c>
      <c r="S265" s="130">
        <v>281906000</v>
      </c>
      <c r="T265" s="130">
        <f t="shared" ref="T265:T284" si="127">Q265+S265</f>
        <v>473842000</v>
      </c>
      <c r="U265" s="130">
        <f t="shared" ref="U265:U284" si="128">+ROUND((I265*$U$11)+I265,-3)*P265</f>
        <v>191936000</v>
      </c>
      <c r="V265" s="130">
        <f t="shared" ref="V265:V284" si="129">Q265-U265</f>
        <v>0</v>
      </c>
      <c r="W265" s="130">
        <f t="shared" ref="W265:W284" si="130">+ROUND((I265*$W$11)+I265,-3)*R265</f>
        <v>281906000</v>
      </c>
      <c r="X265" s="130">
        <f t="shared" ref="X265:X284" si="131">S265-W265</f>
        <v>0</v>
      </c>
      <c r="Y265" s="130">
        <f t="shared" ref="Y265:Y284" si="132">V265+X265</f>
        <v>0</v>
      </c>
    </row>
    <row r="266" spans="2:25" x14ac:dyDescent="0.25">
      <c r="B266" s="122" t="s">
        <v>624</v>
      </c>
      <c r="C266" s="122" t="s">
        <v>200</v>
      </c>
      <c r="D266" s="123" t="s">
        <v>475</v>
      </c>
      <c r="E266" s="123" t="s">
        <v>476</v>
      </c>
      <c r="F266" s="124">
        <v>53060</v>
      </c>
      <c r="G266" s="125">
        <v>2</v>
      </c>
      <c r="H266" s="171" t="s">
        <v>474</v>
      </c>
      <c r="I266" s="126">
        <v>13573000</v>
      </c>
      <c r="J266" s="172">
        <v>0.1148</v>
      </c>
      <c r="K266" s="128">
        <f t="shared" si="125"/>
        <v>15131000</v>
      </c>
      <c r="L266" s="129">
        <v>1.4999999999999999E-2</v>
      </c>
      <c r="M266" s="130">
        <f t="shared" si="126"/>
        <v>15357965</v>
      </c>
      <c r="N266" s="129">
        <v>0.02</v>
      </c>
      <c r="O266" s="130">
        <f>+(K266*N266)+K266</f>
        <v>15433620</v>
      </c>
      <c r="P266" s="131">
        <v>19.775824466327407</v>
      </c>
      <c r="Q266" s="130">
        <v>299228000</v>
      </c>
      <c r="R266" s="131">
        <v>19.820236600356882</v>
      </c>
      <c r="S266" s="130">
        <v>299900000</v>
      </c>
      <c r="T266" s="130">
        <f t="shared" si="127"/>
        <v>599128000</v>
      </c>
      <c r="U266" s="130">
        <f t="shared" si="128"/>
        <v>296538487.87257946</v>
      </c>
      <c r="V266" s="130">
        <f t="shared" si="129"/>
        <v>2689512.1274205446</v>
      </c>
      <c r="W266" s="130">
        <f t="shared" si="130"/>
        <v>297204447.82235146</v>
      </c>
      <c r="X266" s="130">
        <f t="shared" si="131"/>
        <v>2695552.1776485443</v>
      </c>
      <c r="Y266" s="130">
        <f t="shared" si="132"/>
        <v>5385064.3050690889</v>
      </c>
    </row>
    <row r="267" spans="2:25" x14ac:dyDescent="0.25">
      <c r="B267" s="122" t="s">
        <v>625</v>
      </c>
      <c r="C267" s="122" t="s">
        <v>201</v>
      </c>
      <c r="D267" s="123" t="s">
        <v>472</v>
      </c>
      <c r="E267" s="123" t="s">
        <v>473</v>
      </c>
      <c r="F267" s="124">
        <v>105147</v>
      </c>
      <c r="G267" s="125">
        <v>2</v>
      </c>
      <c r="H267" s="171" t="s">
        <v>474</v>
      </c>
      <c r="I267" s="126">
        <v>11094000</v>
      </c>
      <c r="J267" s="172">
        <v>0.1048</v>
      </c>
      <c r="K267" s="128">
        <f t="shared" si="125"/>
        <v>12257000</v>
      </c>
      <c r="L267" s="177">
        <v>0.01</v>
      </c>
      <c r="M267" s="130">
        <f t="shared" si="126"/>
        <v>12379570</v>
      </c>
      <c r="N267" s="129"/>
      <c r="O267" s="130"/>
      <c r="P267" s="131">
        <v>0</v>
      </c>
      <c r="Q267" s="130">
        <v>0</v>
      </c>
      <c r="R267" s="131">
        <v>9</v>
      </c>
      <c r="S267" s="130">
        <v>110313000</v>
      </c>
      <c r="T267" s="130">
        <f t="shared" si="127"/>
        <v>110313000</v>
      </c>
      <c r="U267" s="130">
        <f t="shared" si="128"/>
        <v>0</v>
      </c>
      <c r="V267" s="130">
        <f t="shared" si="129"/>
        <v>0</v>
      </c>
      <c r="W267" s="130">
        <f t="shared" si="130"/>
        <v>110313000</v>
      </c>
      <c r="X267" s="130">
        <f t="shared" si="131"/>
        <v>0</v>
      </c>
      <c r="Y267" s="130">
        <f t="shared" si="132"/>
        <v>0</v>
      </c>
    </row>
    <row r="268" spans="2:25" x14ac:dyDescent="0.25">
      <c r="B268" s="122" t="s">
        <v>625</v>
      </c>
      <c r="C268" s="122" t="s">
        <v>201</v>
      </c>
      <c r="D268" s="123" t="s">
        <v>475</v>
      </c>
      <c r="E268" s="123" t="s">
        <v>476</v>
      </c>
      <c r="F268" s="124">
        <v>105147</v>
      </c>
      <c r="G268" s="125">
        <v>2</v>
      </c>
      <c r="H268" s="171" t="s">
        <v>474</v>
      </c>
      <c r="I268" s="126">
        <v>11094000</v>
      </c>
      <c r="J268" s="172">
        <v>0.1148</v>
      </c>
      <c r="K268" s="128">
        <f t="shared" si="125"/>
        <v>12368000</v>
      </c>
      <c r="L268" s="177">
        <v>0.01</v>
      </c>
      <c r="M268" s="130">
        <f t="shared" si="126"/>
        <v>12491680</v>
      </c>
      <c r="N268" s="129"/>
      <c r="O268" s="130"/>
      <c r="P268" s="131">
        <v>9.9102522639068571</v>
      </c>
      <c r="Q268" s="130">
        <v>122570000</v>
      </c>
      <c r="R268" s="131">
        <v>9.9102522639068571</v>
      </c>
      <c r="S268" s="130">
        <v>122570000</v>
      </c>
      <c r="T268" s="130">
        <f t="shared" si="127"/>
        <v>245140000</v>
      </c>
      <c r="U268" s="130">
        <f t="shared" si="128"/>
        <v>121469961.99870634</v>
      </c>
      <c r="V268" s="130">
        <f t="shared" si="129"/>
        <v>1100038.0012936592</v>
      </c>
      <c r="W268" s="130">
        <f t="shared" si="130"/>
        <v>121469961.99870634</v>
      </c>
      <c r="X268" s="130">
        <f t="shared" si="131"/>
        <v>1100038.0012936592</v>
      </c>
      <c r="Y268" s="130">
        <f t="shared" si="132"/>
        <v>2200076.0025873184</v>
      </c>
    </row>
    <row r="269" spans="2:25" x14ac:dyDescent="0.25">
      <c r="B269" s="122" t="s">
        <v>626</v>
      </c>
      <c r="C269" s="122" t="s">
        <v>202</v>
      </c>
      <c r="D269" s="123" t="s">
        <v>472</v>
      </c>
      <c r="E269" s="123" t="s">
        <v>473</v>
      </c>
      <c r="F269" s="124">
        <v>2840</v>
      </c>
      <c r="G269" s="125">
        <v>2</v>
      </c>
      <c r="H269" s="171" t="s">
        <v>474</v>
      </c>
      <c r="I269" s="126">
        <v>13405000</v>
      </c>
      <c r="J269" s="172">
        <v>0.1048</v>
      </c>
      <c r="K269" s="128">
        <f t="shared" si="125"/>
        <v>14810000</v>
      </c>
      <c r="L269" s="129">
        <v>1.4999999999999999E-2</v>
      </c>
      <c r="M269" s="130">
        <f t="shared" si="126"/>
        <v>15032150</v>
      </c>
      <c r="N269" s="129">
        <v>0.02</v>
      </c>
      <c r="O269" s="130">
        <f t="shared" ref="O269:O284" si="133">+(K269*N269)+K269</f>
        <v>15106200</v>
      </c>
      <c r="P269" s="131">
        <v>5</v>
      </c>
      <c r="Q269" s="130">
        <v>74050000</v>
      </c>
      <c r="R269" s="131">
        <v>6</v>
      </c>
      <c r="S269" s="130">
        <v>88860000</v>
      </c>
      <c r="T269" s="130">
        <f t="shared" si="127"/>
        <v>162910000</v>
      </c>
      <c r="U269" s="130">
        <f t="shared" si="128"/>
        <v>74050000</v>
      </c>
      <c r="V269" s="130">
        <f t="shared" si="129"/>
        <v>0</v>
      </c>
      <c r="W269" s="130">
        <f t="shared" si="130"/>
        <v>88860000</v>
      </c>
      <c r="X269" s="130">
        <f t="shared" si="131"/>
        <v>0</v>
      </c>
      <c r="Y269" s="130">
        <f t="shared" si="132"/>
        <v>0</v>
      </c>
    </row>
    <row r="270" spans="2:25" x14ac:dyDescent="0.25">
      <c r="B270" s="122" t="s">
        <v>626</v>
      </c>
      <c r="C270" s="122" t="s">
        <v>202</v>
      </c>
      <c r="D270" s="123" t="s">
        <v>475</v>
      </c>
      <c r="E270" s="123" t="s">
        <v>476</v>
      </c>
      <c r="F270" s="124">
        <v>2840</v>
      </c>
      <c r="G270" s="125">
        <v>2</v>
      </c>
      <c r="H270" s="171" t="s">
        <v>474</v>
      </c>
      <c r="I270" s="126">
        <v>13405000</v>
      </c>
      <c r="J270" s="172">
        <v>0.1148</v>
      </c>
      <c r="K270" s="128">
        <f t="shared" si="125"/>
        <v>14944000</v>
      </c>
      <c r="L270" s="129">
        <v>1.4999999999999999E-2</v>
      </c>
      <c r="M270" s="130">
        <f t="shared" si="126"/>
        <v>15168160</v>
      </c>
      <c r="N270" s="129">
        <v>0.02</v>
      </c>
      <c r="O270" s="130">
        <f t="shared" si="133"/>
        <v>15242880</v>
      </c>
      <c r="P270" s="131">
        <v>5.9239159528907921</v>
      </c>
      <c r="Q270" s="130">
        <v>88527000</v>
      </c>
      <c r="R270" s="131">
        <v>5.9461991434689505</v>
      </c>
      <c r="S270" s="130">
        <v>88860000</v>
      </c>
      <c r="T270" s="130">
        <f t="shared" si="127"/>
        <v>177387000</v>
      </c>
      <c r="U270" s="130">
        <f t="shared" si="128"/>
        <v>87733195.262312636</v>
      </c>
      <c r="V270" s="130">
        <f t="shared" si="129"/>
        <v>793804.73768736422</v>
      </c>
      <c r="W270" s="130">
        <f t="shared" si="130"/>
        <v>88063209.314775154</v>
      </c>
      <c r="X270" s="130">
        <f t="shared" si="131"/>
        <v>796790.68522484601</v>
      </c>
      <c r="Y270" s="130">
        <f t="shared" si="132"/>
        <v>1590595.4229122102</v>
      </c>
    </row>
    <row r="271" spans="2:25" x14ac:dyDescent="0.25">
      <c r="B271" s="122" t="s">
        <v>627</v>
      </c>
      <c r="C271" s="122" t="s">
        <v>203</v>
      </c>
      <c r="D271" s="123" t="s">
        <v>472</v>
      </c>
      <c r="E271" s="123" t="s">
        <v>473</v>
      </c>
      <c r="F271" s="124">
        <v>3268</v>
      </c>
      <c r="G271" s="125">
        <v>2</v>
      </c>
      <c r="H271" s="171" t="s">
        <v>474</v>
      </c>
      <c r="I271" s="126">
        <v>13405000</v>
      </c>
      <c r="J271" s="172">
        <v>0.1048</v>
      </c>
      <c r="K271" s="128">
        <f t="shared" si="125"/>
        <v>14810000</v>
      </c>
      <c r="L271" s="129">
        <v>1.4999999999999999E-2</v>
      </c>
      <c r="M271" s="130">
        <f t="shared" si="126"/>
        <v>15032150</v>
      </c>
      <c r="N271" s="129">
        <v>0.02</v>
      </c>
      <c r="O271" s="130">
        <f t="shared" si="133"/>
        <v>15106200</v>
      </c>
      <c r="P271" s="131">
        <v>6</v>
      </c>
      <c r="Q271" s="130">
        <v>88860000</v>
      </c>
      <c r="R271" s="131">
        <v>5</v>
      </c>
      <c r="S271" s="130">
        <v>74050000</v>
      </c>
      <c r="T271" s="130">
        <f t="shared" si="127"/>
        <v>162910000</v>
      </c>
      <c r="U271" s="130">
        <f t="shared" si="128"/>
        <v>88860000</v>
      </c>
      <c r="V271" s="130">
        <f t="shared" si="129"/>
        <v>0</v>
      </c>
      <c r="W271" s="130">
        <f t="shared" si="130"/>
        <v>74050000</v>
      </c>
      <c r="X271" s="130">
        <f t="shared" si="131"/>
        <v>0</v>
      </c>
      <c r="Y271" s="130">
        <f t="shared" si="132"/>
        <v>0</v>
      </c>
    </row>
    <row r="272" spans="2:25" x14ac:dyDescent="0.25">
      <c r="B272" s="122" t="s">
        <v>627</v>
      </c>
      <c r="C272" s="122" t="s">
        <v>203</v>
      </c>
      <c r="D272" s="123" t="s">
        <v>475</v>
      </c>
      <c r="E272" s="123" t="s">
        <v>476</v>
      </c>
      <c r="F272" s="124">
        <v>3268</v>
      </c>
      <c r="G272" s="125">
        <v>2</v>
      </c>
      <c r="H272" s="171" t="s">
        <v>474</v>
      </c>
      <c r="I272" s="126">
        <v>13405000</v>
      </c>
      <c r="J272" s="172">
        <v>0.1148</v>
      </c>
      <c r="K272" s="128">
        <f t="shared" si="125"/>
        <v>14944000</v>
      </c>
      <c r="L272" s="129">
        <v>1.4999999999999999E-2</v>
      </c>
      <c r="M272" s="130">
        <f t="shared" si="126"/>
        <v>15168160</v>
      </c>
      <c r="N272" s="129">
        <v>0.02</v>
      </c>
      <c r="O272" s="130">
        <f t="shared" si="133"/>
        <v>15242880</v>
      </c>
      <c r="P272" s="131">
        <v>4.9328827623126337</v>
      </c>
      <c r="Q272" s="130">
        <v>73717000</v>
      </c>
      <c r="R272" s="131">
        <v>4.9551659528907921</v>
      </c>
      <c r="S272" s="130">
        <v>74050000</v>
      </c>
      <c r="T272" s="130">
        <f t="shared" si="127"/>
        <v>147767000</v>
      </c>
      <c r="U272" s="130">
        <f t="shared" si="128"/>
        <v>73055993.709850103</v>
      </c>
      <c r="V272" s="130">
        <f t="shared" si="129"/>
        <v>661006.29014989734</v>
      </c>
      <c r="W272" s="130">
        <f t="shared" si="130"/>
        <v>73386007.762312636</v>
      </c>
      <c r="X272" s="130">
        <f t="shared" si="131"/>
        <v>663992.23768736422</v>
      </c>
      <c r="Y272" s="130">
        <f t="shared" si="132"/>
        <v>1324998.5278372616</v>
      </c>
    </row>
    <row r="273" spans="2:25" x14ac:dyDescent="0.25">
      <c r="B273" s="122" t="s">
        <v>628</v>
      </c>
      <c r="C273" s="122" t="s">
        <v>205</v>
      </c>
      <c r="D273" s="123" t="s">
        <v>472</v>
      </c>
      <c r="E273" s="123" t="s">
        <v>473</v>
      </c>
      <c r="F273" s="124">
        <v>105996</v>
      </c>
      <c r="G273" s="125">
        <v>4</v>
      </c>
      <c r="H273" s="171" t="s">
        <v>474</v>
      </c>
      <c r="I273" s="126">
        <v>13548000</v>
      </c>
      <c r="J273" s="172">
        <v>0.1048</v>
      </c>
      <c r="K273" s="128">
        <f t="shared" si="125"/>
        <v>14968000</v>
      </c>
      <c r="L273" s="129">
        <v>1.4999999999999999E-2</v>
      </c>
      <c r="M273" s="130">
        <f t="shared" si="126"/>
        <v>15192520</v>
      </c>
      <c r="N273" s="129">
        <v>0.02</v>
      </c>
      <c r="O273" s="130">
        <f t="shared" si="133"/>
        <v>15267360</v>
      </c>
      <c r="P273" s="131">
        <v>0</v>
      </c>
      <c r="Q273" s="130">
        <v>0</v>
      </c>
      <c r="R273" s="131">
        <v>0</v>
      </c>
      <c r="S273" s="130">
        <v>0</v>
      </c>
      <c r="T273" s="130">
        <f t="shared" si="127"/>
        <v>0</v>
      </c>
      <c r="U273" s="130">
        <f t="shared" si="128"/>
        <v>0</v>
      </c>
      <c r="V273" s="130">
        <f t="shared" si="129"/>
        <v>0</v>
      </c>
      <c r="W273" s="130">
        <f t="shared" si="130"/>
        <v>0</v>
      </c>
      <c r="X273" s="130">
        <f t="shared" si="131"/>
        <v>0</v>
      </c>
      <c r="Y273" s="130">
        <f t="shared" si="132"/>
        <v>0</v>
      </c>
    </row>
    <row r="274" spans="2:25" x14ac:dyDescent="0.25">
      <c r="B274" s="122" t="s">
        <v>628</v>
      </c>
      <c r="C274" s="122" t="s">
        <v>205</v>
      </c>
      <c r="D274" s="123" t="s">
        <v>475</v>
      </c>
      <c r="E274" s="123" t="s">
        <v>476</v>
      </c>
      <c r="F274" s="124">
        <v>105996</v>
      </c>
      <c r="G274" s="125">
        <v>4</v>
      </c>
      <c r="H274" s="171" t="s">
        <v>474</v>
      </c>
      <c r="I274" s="126">
        <v>13548000</v>
      </c>
      <c r="J274" s="172">
        <v>0.1148</v>
      </c>
      <c r="K274" s="128">
        <f t="shared" si="125"/>
        <v>15103000</v>
      </c>
      <c r="L274" s="129">
        <v>1.4999999999999999E-2</v>
      </c>
      <c r="M274" s="130">
        <f t="shared" si="126"/>
        <v>15329545</v>
      </c>
      <c r="N274" s="129">
        <v>0.02</v>
      </c>
      <c r="O274" s="130">
        <f t="shared" si="133"/>
        <v>15405060</v>
      </c>
      <c r="P274" s="131">
        <v>0</v>
      </c>
      <c r="Q274" s="130">
        <v>0</v>
      </c>
      <c r="R274" s="131">
        <v>0</v>
      </c>
      <c r="S274" s="130">
        <v>0</v>
      </c>
      <c r="T274" s="130">
        <f t="shared" si="127"/>
        <v>0</v>
      </c>
      <c r="U274" s="130">
        <f t="shared" si="128"/>
        <v>0</v>
      </c>
      <c r="V274" s="130">
        <f t="shared" si="129"/>
        <v>0</v>
      </c>
      <c r="W274" s="130">
        <f t="shared" si="130"/>
        <v>0</v>
      </c>
      <c r="X274" s="130">
        <f t="shared" si="131"/>
        <v>0</v>
      </c>
      <c r="Y274" s="130">
        <f t="shared" si="132"/>
        <v>0</v>
      </c>
    </row>
    <row r="275" spans="2:25" x14ac:dyDescent="0.25">
      <c r="B275" s="122" t="s">
        <v>629</v>
      </c>
      <c r="C275" s="122" t="s">
        <v>204</v>
      </c>
      <c r="D275" s="123" t="s">
        <v>472</v>
      </c>
      <c r="E275" s="123" t="s">
        <v>473</v>
      </c>
      <c r="F275" s="124">
        <v>104367</v>
      </c>
      <c r="G275" s="125">
        <v>4</v>
      </c>
      <c r="H275" s="171" t="s">
        <v>474</v>
      </c>
      <c r="I275" s="126">
        <v>14416000</v>
      </c>
      <c r="J275" s="172">
        <v>0.1048</v>
      </c>
      <c r="K275" s="128">
        <f t="shared" si="125"/>
        <v>15927000</v>
      </c>
      <c r="L275" s="129">
        <v>1.4999999999999999E-2</v>
      </c>
      <c r="M275" s="130">
        <f t="shared" si="126"/>
        <v>16165905</v>
      </c>
      <c r="N275" s="129">
        <v>0.02</v>
      </c>
      <c r="O275" s="130">
        <f t="shared" si="133"/>
        <v>16245540</v>
      </c>
      <c r="P275" s="131">
        <v>12.9</v>
      </c>
      <c r="Q275" s="130">
        <v>205458300</v>
      </c>
      <c r="R275" s="131">
        <v>13</v>
      </c>
      <c r="S275" s="130">
        <v>207051000</v>
      </c>
      <c r="T275" s="130">
        <f t="shared" si="127"/>
        <v>412509300</v>
      </c>
      <c r="U275" s="130">
        <f t="shared" si="128"/>
        <v>205458300</v>
      </c>
      <c r="V275" s="130">
        <f t="shared" si="129"/>
        <v>0</v>
      </c>
      <c r="W275" s="130">
        <f t="shared" si="130"/>
        <v>207051000</v>
      </c>
      <c r="X275" s="130">
        <f t="shared" si="131"/>
        <v>0</v>
      </c>
      <c r="Y275" s="130">
        <f t="shared" si="132"/>
        <v>0</v>
      </c>
    </row>
    <row r="276" spans="2:25" x14ac:dyDescent="0.25">
      <c r="B276" s="122" t="s">
        <v>629</v>
      </c>
      <c r="C276" s="122" t="s">
        <v>204</v>
      </c>
      <c r="D276" s="123" t="s">
        <v>475</v>
      </c>
      <c r="E276" s="123" t="s">
        <v>476</v>
      </c>
      <c r="F276" s="124">
        <v>104367</v>
      </c>
      <c r="G276" s="125">
        <v>4</v>
      </c>
      <c r="H276" s="171" t="s">
        <v>474</v>
      </c>
      <c r="I276" s="126">
        <v>14416000</v>
      </c>
      <c r="J276" s="172">
        <v>0.1148</v>
      </c>
      <c r="K276" s="128">
        <f t="shared" si="125"/>
        <v>16071000</v>
      </c>
      <c r="L276" s="129">
        <v>1.4999999999999999E-2</v>
      </c>
      <c r="M276" s="130">
        <f t="shared" si="126"/>
        <v>16312065</v>
      </c>
      <c r="N276" s="129">
        <v>0.02</v>
      </c>
      <c r="O276" s="130">
        <f t="shared" si="133"/>
        <v>16392420</v>
      </c>
      <c r="P276" s="131">
        <v>4.9551988053014746</v>
      </c>
      <c r="Q276" s="130">
        <v>79635000</v>
      </c>
      <c r="R276" s="131">
        <v>4.9551988053014746</v>
      </c>
      <c r="S276" s="130">
        <v>79635000</v>
      </c>
      <c r="T276" s="130">
        <f t="shared" si="127"/>
        <v>159270000</v>
      </c>
      <c r="U276" s="130">
        <f t="shared" si="128"/>
        <v>78921451.372036591</v>
      </c>
      <c r="V276" s="130">
        <f t="shared" si="129"/>
        <v>713548.62796340883</v>
      </c>
      <c r="W276" s="130">
        <f t="shared" si="130"/>
        <v>78921451.372036591</v>
      </c>
      <c r="X276" s="130">
        <f t="shared" si="131"/>
        <v>713548.62796340883</v>
      </c>
      <c r="Y276" s="130">
        <f t="shared" si="132"/>
        <v>1427097.2559268177</v>
      </c>
    </row>
    <row r="277" spans="2:25" x14ac:dyDescent="0.25">
      <c r="B277" s="122" t="s">
        <v>630</v>
      </c>
      <c r="C277" s="122" t="s">
        <v>209</v>
      </c>
      <c r="D277" s="123" t="s">
        <v>472</v>
      </c>
      <c r="E277" s="123" t="s">
        <v>473</v>
      </c>
      <c r="F277" s="124">
        <v>107713</v>
      </c>
      <c r="G277" s="125">
        <v>4</v>
      </c>
      <c r="H277" s="171" t="s">
        <v>474</v>
      </c>
      <c r="I277" s="126">
        <v>13548000</v>
      </c>
      <c r="J277" s="172">
        <v>0.1048</v>
      </c>
      <c r="K277" s="128">
        <f t="shared" si="125"/>
        <v>14968000</v>
      </c>
      <c r="L277" s="129">
        <v>1.4999999999999999E-2</v>
      </c>
      <c r="M277" s="130">
        <f t="shared" si="126"/>
        <v>15192520</v>
      </c>
      <c r="N277" s="129">
        <v>0.02</v>
      </c>
      <c r="O277" s="130">
        <f t="shared" si="133"/>
        <v>15267360</v>
      </c>
      <c r="P277" s="131">
        <v>12.9</v>
      </c>
      <c r="Q277" s="130">
        <v>193087200</v>
      </c>
      <c r="R277" s="131">
        <v>10.9</v>
      </c>
      <c r="S277" s="130">
        <v>163151200</v>
      </c>
      <c r="T277" s="130">
        <f t="shared" si="127"/>
        <v>356238400</v>
      </c>
      <c r="U277" s="130">
        <f t="shared" si="128"/>
        <v>193087200</v>
      </c>
      <c r="V277" s="130">
        <f t="shared" si="129"/>
        <v>0</v>
      </c>
      <c r="W277" s="130">
        <f t="shared" si="130"/>
        <v>163151200</v>
      </c>
      <c r="X277" s="130">
        <f t="shared" si="131"/>
        <v>0</v>
      </c>
      <c r="Y277" s="130">
        <f t="shared" si="132"/>
        <v>0</v>
      </c>
    </row>
    <row r="278" spans="2:25" x14ac:dyDescent="0.25">
      <c r="B278" s="122" t="s">
        <v>630</v>
      </c>
      <c r="C278" s="122" t="s">
        <v>209</v>
      </c>
      <c r="D278" s="123" t="s">
        <v>475</v>
      </c>
      <c r="E278" s="123" t="s">
        <v>476</v>
      </c>
      <c r="F278" s="124">
        <v>107713</v>
      </c>
      <c r="G278" s="125">
        <v>4</v>
      </c>
      <c r="H278" s="171" t="s">
        <v>474</v>
      </c>
      <c r="I278" s="126">
        <v>13548000</v>
      </c>
      <c r="J278" s="172">
        <v>0.1148</v>
      </c>
      <c r="K278" s="128">
        <f t="shared" si="125"/>
        <v>15103000</v>
      </c>
      <c r="L278" s="129">
        <v>1.4999999999999999E-2</v>
      </c>
      <c r="M278" s="130">
        <f t="shared" si="126"/>
        <v>15329545</v>
      </c>
      <c r="N278" s="129">
        <v>0.02</v>
      </c>
      <c r="O278" s="130">
        <f t="shared" si="133"/>
        <v>15405060</v>
      </c>
      <c r="P278" s="131">
        <v>4.9553068926703308</v>
      </c>
      <c r="Q278" s="130">
        <v>74840000</v>
      </c>
      <c r="R278" s="131">
        <v>4.9553068926703308</v>
      </c>
      <c r="S278" s="130">
        <v>74840000</v>
      </c>
      <c r="T278" s="130">
        <f t="shared" si="127"/>
        <v>149680000</v>
      </c>
      <c r="U278" s="130">
        <f t="shared" si="128"/>
        <v>74171033.569489509</v>
      </c>
      <c r="V278" s="130">
        <f t="shared" si="129"/>
        <v>668966.43051049113</v>
      </c>
      <c r="W278" s="130">
        <f t="shared" si="130"/>
        <v>74171033.569489509</v>
      </c>
      <c r="X278" s="130">
        <f t="shared" si="131"/>
        <v>668966.43051049113</v>
      </c>
      <c r="Y278" s="130">
        <f t="shared" si="132"/>
        <v>1337932.8610209823</v>
      </c>
    </row>
    <row r="279" spans="2:25" x14ac:dyDescent="0.25">
      <c r="B279" s="122" t="s">
        <v>631</v>
      </c>
      <c r="C279" s="122" t="s">
        <v>206</v>
      </c>
      <c r="D279" s="123" t="s">
        <v>472</v>
      </c>
      <c r="E279" s="123" t="s">
        <v>473</v>
      </c>
      <c r="F279" s="124">
        <v>1020</v>
      </c>
      <c r="G279" s="125">
        <v>4</v>
      </c>
      <c r="H279" s="171" t="s">
        <v>474</v>
      </c>
      <c r="I279" s="126">
        <v>14416000</v>
      </c>
      <c r="J279" s="172">
        <v>0.1048</v>
      </c>
      <c r="K279" s="128">
        <f t="shared" si="125"/>
        <v>15927000</v>
      </c>
      <c r="L279" s="129">
        <v>1.4999999999999999E-2</v>
      </c>
      <c r="M279" s="130">
        <f t="shared" si="126"/>
        <v>16165905</v>
      </c>
      <c r="N279" s="129">
        <v>0.02</v>
      </c>
      <c r="O279" s="130">
        <f t="shared" si="133"/>
        <v>16245540</v>
      </c>
      <c r="P279" s="131">
        <v>0</v>
      </c>
      <c r="Q279" s="130">
        <v>0</v>
      </c>
      <c r="R279" s="131">
        <v>0</v>
      </c>
      <c r="S279" s="130">
        <v>0</v>
      </c>
      <c r="T279" s="130">
        <f t="shared" si="127"/>
        <v>0</v>
      </c>
      <c r="U279" s="130">
        <f t="shared" si="128"/>
        <v>0</v>
      </c>
      <c r="V279" s="130">
        <f t="shared" si="129"/>
        <v>0</v>
      </c>
      <c r="W279" s="130">
        <f t="shared" si="130"/>
        <v>0</v>
      </c>
      <c r="X279" s="130">
        <f t="shared" si="131"/>
        <v>0</v>
      </c>
      <c r="Y279" s="130">
        <f t="shared" si="132"/>
        <v>0</v>
      </c>
    </row>
    <row r="280" spans="2:25" x14ac:dyDescent="0.25">
      <c r="B280" s="122" t="s">
        <v>631</v>
      </c>
      <c r="C280" s="122" t="s">
        <v>206</v>
      </c>
      <c r="D280" s="123" t="s">
        <v>475</v>
      </c>
      <c r="E280" s="123" t="s">
        <v>476</v>
      </c>
      <c r="F280" s="124">
        <v>1020</v>
      </c>
      <c r="G280" s="125">
        <v>4</v>
      </c>
      <c r="H280" s="171" t="s">
        <v>474</v>
      </c>
      <c r="I280" s="126">
        <v>14416000</v>
      </c>
      <c r="J280" s="172">
        <v>0.1148</v>
      </c>
      <c r="K280" s="128">
        <f t="shared" si="125"/>
        <v>16071000</v>
      </c>
      <c r="L280" s="129">
        <v>1.4999999999999999E-2</v>
      </c>
      <c r="M280" s="130">
        <f t="shared" si="126"/>
        <v>16312065</v>
      </c>
      <c r="N280" s="129">
        <v>0.02</v>
      </c>
      <c r="O280" s="130">
        <f t="shared" si="133"/>
        <v>16392420</v>
      </c>
      <c r="P280" s="131">
        <v>0</v>
      </c>
      <c r="Q280" s="130">
        <v>0</v>
      </c>
      <c r="R280" s="131">
        <v>0</v>
      </c>
      <c r="S280" s="130">
        <v>0</v>
      </c>
      <c r="T280" s="130">
        <f t="shared" si="127"/>
        <v>0</v>
      </c>
      <c r="U280" s="130">
        <f t="shared" si="128"/>
        <v>0</v>
      </c>
      <c r="V280" s="130">
        <f t="shared" si="129"/>
        <v>0</v>
      </c>
      <c r="W280" s="130">
        <f t="shared" si="130"/>
        <v>0</v>
      </c>
      <c r="X280" s="130">
        <f t="shared" si="131"/>
        <v>0</v>
      </c>
      <c r="Y280" s="130">
        <f t="shared" si="132"/>
        <v>0</v>
      </c>
    </row>
    <row r="281" spans="2:25" x14ac:dyDescent="0.25">
      <c r="B281" s="122" t="s">
        <v>632</v>
      </c>
      <c r="C281" s="122" t="s">
        <v>207</v>
      </c>
      <c r="D281" s="123" t="s">
        <v>472</v>
      </c>
      <c r="E281" s="123" t="s">
        <v>473</v>
      </c>
      <c r="F281" s="124">
        <v>105251</v>
      </c>
      <c r="G281" s="125">
        <v>4</v>
      </c>
      <c r="H281" s="171" t="s">
        <v>474</v>
      </c>
      <c r="I281" s="126">
        <v>14596000</v>
      </c>
      <c r="J281" s="172">
        <v>0.1048</v>
      </c>
      <c r="K281" s="128">
        <f t="shared" si="125"/>
        <v>16126000</v>
      </c>
      <c r="L281" s="129">
        <v>1.4999999999999999E-2</v>
      </c>
      <c r="M281" s="130">
        <f t="shared" si="126"/>
        <v>16367890</v>
      </c>
      <c r="N281" s="129">
        <v>0.02</v>
      </c>
      <c r="O281" s="130">
        <f t="shared" si="133"/>
        <v>16448520</v>
      </c>
      <c r="P281" s="131">
        <v>23</v>
      </c>
      <c r="Q281" s="130">
        <v>370898000</v>
      </c>
      <c r="R281" s="131">
        <v>19.600000000000001</v>
      </c>
      <c r="S281" s="130">
        <v>316069600</v>
      </c>
      <c r="T281" s="130">
        <f t="shared" si="127"/>
        <v>686967600</v>
      </c>
      <c r="U281" s="130">
        <f t="shared" si="128"/>
        <v>370898000</v>
      </c>
      <c r="V281" s="130">
        <f t="shared" si="129"/>
        <v>0</v>
      </c>
      <c r="W281" s="130">
        <f t="shared" si="130"/>
        <v>316069600</v>
      </c>
      <c r="X281" s="130">
        <f t="shared" si="131"/>
        <v>0</v>
      </c>
      <c r="Y281" s="130">
        <f t="shared" si="132"/>
        <v>0</v>
      </c>
    </row>
    <row r="282" spans="2:25" x14ac:dyDescent="0.25">
      <c r="B282" s="122" t="s">
        <v>632</v>
      </c>
      <c r="C282" s="122" t="s">
        <v>207</v>
      </c>
      <c r="D282" s="123" t="s">
        <v>475</v>
      </c>
      <c r="E282" s="123" t="s">
        <v>476</v>
      </c>
      <c r="F282" s="124">
        <v>105251</v>
      </c>
      <c r="G282" s="125">
        <v>4</v>
      </c>
      <c r="H282" s="171" t="s">
        <v>474</v>
      </c>
      <c r="I282" s="126">
        <v>14596000</v>
      </c>
      <c r="J282" s="172">
        <v>0.1148</v>
      </c>
      <c r="K282" s="128">
        <f t="shared" si="125"/>
        <v>16272000</v>
      </c>
      <c r="L282" s="129">
        <v>1.4999999999999999E-2</v>
      </c>
      <c r="M282" s="130">
        <f t="shared" si="126"/>
        <v>16516080</v>
      </c>
      <c r="N282" s="129">
        <v>0.02</v>
      </c>
      <c r="O282" s="130">
        <f t="shared" si="133"/>
        <v>16597440</v>
      </c>
      <c r="P282" s="131">
        <v>4.9328908554572273</v>
      </c>
      <c r="Q282" s="130">
        <v>80268000</v>
      </c>
      <c r="R282" s="131">
        <v>4.9551376597836772</v>
      </c>
      <c r="S282" s="130">
        <v>80630000</v>
      </c>
      <c r="T282" s="130">
        <f t="shared" si="127"/>
        <v>160898000</v>
      </c>
      <c r="U282" s="130">
        <f t="shared" si="128"/>
        <v>79547797.935103253</v>
      </c>
      <c r="V282" s="130">
        <f t="shared" si="129"/>
        <v>720202.06489674747</v>
      </c>
      <c r="W282" s="130">
        <f t="shared" si="130"/>
        <v>79906549.901671574</v>
      </c>
      <c r="X282" s="130">
        <f t="shared" si="131"/>
        <v>723450.09832842648</v>
      </c>
      <c r="Y282" s="130">
        <f t="shared" si="132"/>
        <v>1443652.163225174</v>
      </c>
    </row>
    <row r="283" spans="2:25" x14ac:dyDescent="0.25">
      <c r="B283" s="122" t="s">
        <v>633</v>
      </c>
      <c r="C283" s="122" t="s">
        <v>208</v>
      </c>
      <c r="D283" s="123" t="s">
        <v>472</v>
      </c>
      <c r="E283" s="123" t="s">
        <v>473</v>
      </c>
      <c r="F283" s="124">
        <v>17477</v>
      </c>
      <c r="G283" s="125">
        <v>4</v>
      </c>
      <c r="H283" s="171" t="s">
        <v>474</v>
      </c>
      <c r="I283" s="126">
        <v>14416000</v>
      </c>
      <c r="J283" s="172">
        <v>0.1048</v>
      </c>
      <c r="K283" s="128">
        <f t="shared" si="125"/>
        <v>15927000</v>
      </c>
      <c r="L283" s="129">
        <v>1.4999999999999999E-2</v>
      </c>
      <c r="M283" s="130">
        <f t="shared" si="126"/>
        <v>16165905</v>
      </c>
      <c r="N283" s="129">
        <v>0.02</v>
      </c>
      <c r="O283" s="130">
        <f t="shared" si="133"/>
        <v>16245540</v>
      </c>
      <c r="P283" s="131">
        <v>13</v>
      </c>
      <c r="Q283" s="130">
        <v>207051000</v>
      </c>
      <c r="R283" s="131">
        <v>12</v>
      </c>
      <c r="S283" s="130">
        <v>191124000</v>
      </c>
      <c r="T283" s="130">
        <f t="shared" si="127"/>
        <v>398175000</v>
      </c>
      <c r="U283" s="130">
        <f t="shared" si="128"/>
        <v>207051000</v>
      </c>
      <c r="V283" s="130">
        <f t="shared" si="129"/>
        <v>0</v>
      </c>
      <c r="W283" s="130">
        <f t="shared" si="130"/>
        <v>191124000</v>
      </c>
      <c r="X283" s="130">
        <f t="shared" si="131"/>
        <v>0</v>
      </c>
      <c r="Y283" s="130">
        <f t="shared" si="132"/>
        <v>0</v>
      </c>
    </row>
    <row r="284" spans="2:25" x14ac:dyDescent="0.25">
      <c r="B284" s="122" t="s">
        <v>633</v>
      </c>
      <c r="C284" s="122" t="s">
        <v>208</v>
      </c>
      <c r="D284" s="123" t="s">
        <v>475</v>
      </c>
      <c r="E284" s="123" t="s">
        <v>476</v>
      </c>
      <c r="F284" s="124">
        <v>17477</v>
      </c>
      <c r="G284" s="125">
        <v>4</v>
      </c>
      <c r="H284" s="171" t="s">
        <v>474</v>
      </c>
      <c r="I284" s="126">
        <v>14416000</v>
      </c>
      <c r="J284" s="172">
        <v>0.1148</v>
      </c>
      <c r="K284" s="128">
        <f t="shared" si="125"/>
        <v>16071000</v>
      </c>
      <c r="L284" s="129">
        <v>1.4999999999999999E-2</v>
      </c>
      <c r="M284" s="130">
        <f t="shared" si="126"/>
        <v>16312065</v>
      </c>
      <c r="N284" s="129">
        <v>0.02</v>
      </c>
      <c r="O284" s="130">
        <f t="shared" si="133"/>
        <v>16392420</v>
      </c>
      <c r="P284" s="131">
        <v>5.9462385663617701</v>
      </c>
      <c r="Q284" s="130">
        <v>95562000</v>
      </c>
      <c r="R284" s="131">
        <v>5.9462385663617701</v>
      </c>
      <c r="S284" s="130">
        <v>95562000</v>
      </c>
      <c r="T284" s="130">
        <f t="shared" si="127"/>
        <v>191124000</v>
      </c>
      <c r="U284" s="130">
        <f t="shared" si="128"/>
        <v>94705741.646443918</v>
      </c>
      <c r="V284" s="130">
        <f t="shared" si="129"/>
        <v>856258.35355608165</v>
      </c>
      <c r="W284" s="130">
        <f t="shared" si="130"/>
        <v>94705741.646443918</v>
      </c>
      <c r="X284" s="130">
        <f t="shared" si="131"/>
        <v>856258.35355608165</v>
      </c>
      <c r="Y284" s="130">
        <f t="shared" si="132"/>
        <v>1712516.7071121633</v>
      </c>
    </row>
    <row r="285" spans="2:25" x14ac:dyDescent="0.25">
      <c r="B285" s="122"/>
      <c r="C285" s="132" t="s">
        <v>504</v>
      </c>
      <c r="D285" s="174"/>
      <c r="E285" s="174"/>
      <c r="F285" s="134"/>
      <c r="G285" s="134"/>
      <c r="H285" s="175"/>
      <c r="I285" s="126"/>
      <c r="J285" s="172" t="s">
        <v>544</v>
      </c>
      <c r="K285" s="128"/>
      <c r="L285" s="125"/>
      <c r="M285" s="122"/>
      <c r="N285" s="125"/>
      <c r="O285" s="122"/>
      <c r="P285" s="131"/>
      <c r="Q285" s="130"/>
      <c r="R285" s="131"/>
      <c r="S285" s="130"/>
      <c r="T285" s="130"/>
      <c r="U285" s="176"/>
      <c r="V285" s="130"/>
      <c r="W285" s="130"/>
      <c r="X285" s="130"/>
      <c r="Y285" s="130"/>
    </row>
    <row r="286" spans="2:25" x14ac:dyDescent="0.25">
      <c r="B286" s="122" t="s">
        <v>634</v>
      </c>
      <c r="C286" s="122" t="s">
        <v>133</v>
      </c>
      <c r="D286" s="123" t="s">
        <v>472</v>
      </c>
      <c r="E286" s="123" t="s">
        <v>473</v>
      </c>
      <c r="F286" s="124">
        <v>54104</v>
      </c>
      <c r="G286" s="125">
        <v>6</v>
      </c>
      <c r="H286" s="171" t="s">
        <v>474</v>
      </c>
      <c r="I286" s="126">
        <v>16751000</v>
      </c>
      <c r="J286" s="172">
        <v>0.1048</v>
      </c>
      <c r="K286" s="128">
        <f t="shared" ref="K286:K301" si="134">+ROUND((I286*J286)+I286,-3)</f>
        <v>18507000</v>
      </c>
      <c r="L286" s="129">
        <v>1.4999999999999999E-2</v>
      </c>
      <c r="M286" s="130">
        <f t="shared" ref="M286:M301" si="135">+(K286*L286)+K286</f>
        <v>18784605</v>
      </c>
      <c r="N286" s="129">
        <v>0.02</v>
      </c>
      <c r="O286" s="130">
        <f t="shared" ref="O286:O301" si="136">+(K286*N286)+K286</f>
        <v>18877140</v>
      </c>
      <c r="P286" s="131">
        <v>8.3829211649646087</v>
      </c>
      <c r="Q286" s="130">
        <v>155142722</v>
      </c>
      <c r="R286" s="131">
        <v>16.382921164964607</v>
      </c>
      <c r="S286" s="130">
        <v>303198722</v>
      </c>
      <c r="T286" s="130">
        <f t="shared" ref="T286:T301" si="137">Q286+S286</f>
        <v>458341444</v>
      </c>
      <c r="U286" s="130">
        <f t="shared" ref="U286:U320" si="138">+ROUND((I286*$U$11)+I286,-3)*P286</f>
        <v>155142722</v>
      </c>
      <c r="V286" s="130">
        <f t="shared" ref="V286:V320" si="139">Q286-U286</f>
        <v>0</v>
      </c>
      <c r="W286" s="130">
        <f t="shared" ref="W286:W320" si="140">+ROUND((I286*$W$11)+I286,-3)*R286</f>
        <v>303198722</v>
      </c>
      <c r="X286" s="130">
        <f t="shared" ref="X286:X320" si="141">S286-W286</f>
        <v>0</v>
      </c>
      <c r="Y286" s="130">
        <f t="shared" ref="Y286:Y320" si="142">V286+X286</f>
        <v>0</v>
      </c>
    </row>
    <row r="287" spans="2:25" x14ac:dyDescent="0.25">
      <c r="B287" s="122" t="s">
        <v>634</v>
      </c>
      <c r="C287" s="122" t="s">
        <v>133</v>
      </c>
      <c r="D287" s="123" t="s">
        <v>475</v>
      </c>
      <c r="E287" s="123" t="s">
        <v>476</v>
      </c>
      <c r="F287" s="124">
        <v>54104</v>
      </c>
      <c r="G287" s="125">
        <v>6</v>
      </c>
      <c r="H287" s="171" t="s">
        <v>474</v>
      </c>
      <c r="I287" s="126">
        <v>16751000</v>
      </c>
      <c r="J287" s="172">
        <v>0.1148</v>
      </c>
      <c r="K287" s="128">
        <f t="shared" si="134"/>
        <v>18674000</v>
      </c>
      <c r="L287" s="129">
        <v>1.4999999999999999E-2</v>
      </c>
      <c r="M287" s="130">
        <f t="shared" si="135"/>
        <v>18954110</v>
      </c>
      <c r="N287" s="129">
        <v>0.02</v>
      </c>
      <c r="O287" s="130">
        <f t="shared" si="136"/>
        <v>19047480</v>
      </c>
      <c r="P287" s="131">
        <v>5.9463425083003107</v>
      </c>
      <c r="Q287" s="130">
        <v>111042000</v>
      </c>
      <c r="R287" s="131">
        <v>0</v>
      </c>
      <c r="S287" s="130"/>
      <c r="T287" s="130">
        <f t="shared" si="137"/>
        <v>111042000</v>
      </c>
      <c r="U287" s="130">
        <f t="shared" si="138"/>
        <v>110048960.80111384</v>
      </c>
      <c r="V287" s="130">
        <f t="shared" si="139"/>
        <v>993039.19888615608</v>
      </c>
      <c r="W287" s="130">
        <f t="shared" si="140"/>
        <v>0</v>
      </c>
      <c r="X287" s="130">
        <f t="shared" si="141"/>
        <v>0</v>
      </c>
      <c r="Y287" s="130">
        <f t="shared" si="142"/>
        <v>993039.19888615608</v>
      </c>
    </row>
    <row r="288" spans="2:25" x14ac:dyDescent="0.25">
      <c r="B288" s="122" t="s">
        <v>635</v>
      </c>
      <c r="C288" s="122" t="s">
        <v>636</v>
      </c>
      <c r="D288" s="123" t="s">
        <v>472</v>
      </c>
      <c r="E288" s="123" t="s">
        <v>473</v>
      </c>
      <c r="F288" s="124">
        <v>106029</v>
      </c>
      <c r="G288" s="125"/>
      <c r="H288" s="171" t="s">
        <v>474</v>
      </c>
      <c r="I288" s="126">
        <v>7777000</v>
      </c>
      <c r="J288" s="172">
        <v>0.1048</v>
      </c>
      <c r="K288" s="128">
        <f t="shared" si="134"/>
        <v>8592000</v>
      </c>
      <c r="L288" s="177">
        <v>1.4999999999999999E-2</v>
      </c>
      <c r="M288" s="130">
        <f t="shared" si="135"/>
        <v>8720880</v>
      </c>
      <c r="N288" s="129">
        <v>0.02</v>
      </c>
      <c r="O288" s="130">
        <f t="shared" si="136"/>
        <v>8763840</v>
      </c>
      <c r="P288" s="131">
        <v>9.9599963919925507</v>
      </c>
      <c r="Q288" s="130">
        <v>85576289</v>
      </c>
      <c r="R288" s="131">
        <v>10.259997439478585</v>
      </c>
      <c r="S288" s="130">
        <v>88153898</v>
      </c>
      <c r="T288" s="130">
        <f t="shared" si="137"/>
        <v>173730187</v>
      </c>
      <c r="U288" s="130">
        <f t="shared" si="138"/>
        <v>85576289</v>
      </c>
      <c r="V288" s="130">
        <f t="shared" si="139"/>
        <v>0</v>
      </c>
      <c r="W288" s="130">
        <f t="shared" si="140"/>
        <v>88153898</v>
      </c>
      <c r="X288" s="130">
        <f t="shared" si="141"/>
        <v>0</v>
      </c>
      <c r="Y288" s="130">
        <f t="shared" si="142"/>
        <v>0</v>
      </c>
    </row>
    <row r="289" spans="2:25" x14ac:dyDescent="0.25">
      <c r="B289" s="122" t="s">
        <v>635</v>
      </c>
      <c r="C289" s="122" t="s">
        <v>636</v>
      </c>
      <c r="D289" s="123" t="s">
        <v>475</v>
      </c>
      <c r="E289" s="123" t="s">
        <v>476</v>
      </c>
      <c r="F289" s="124">
        <v>106029</v>
      </c>
      <c r="G289" s="125"/>
      <c r="H289" s="171" t="s">
        <v>474</v>
      </c>
      <c r="I289" s="126">
        <v>7777000</v>
      </c>
      <c r="J289" s="172">
        <v>0.1148</v>
      </c>
      <c r="K289" s="128">
        <f t="shared" si="134"/>
        <v>8670000</v>
      </c>
      <c r="L289" s="177">
        <v>1.4999999999999999E-2</v>
      </c>
      <c r="M289" s="130">
        <f t="shared" si="135"/>
        <v>8800050</v>
      </c>
      <c r="N289" s="129">
        <v>0.02</v>
      </c>
      <c r="O289" s="130">
        <f t="shared" si="136"/>
        <v>8843400</v>
      </c>
      <c r="P289" s="131">
        <v>0</v>
      </c>
      <c r="Q289" s="130">
        <v>0</v>
      </c>
      <c r="R289" s="131">
        <v>0</v>
      </c>
      <c r="S289" s="130">
        <v>0</v>
      </c>
      <c r="T289" s="130">
        <f t="shared" si="137"/>
        <v>0</v>
      </c>
      <c r="U289" s="130">
        <f t="shared" si="138"/>
        <v>0</v>
      </c>
      <c r="V289" s="130">
        <f t="shared" si="139"/>
        <v>0</v>
      </c>
      <c r="W289" s="130">
        <f t="shared" si="140"/>
        <v>0</v>
      </c>
      <c r="X289" s="130">
        <f t="shared" si="141"/>
        <v>0</v>
      </c>
      <c r="Y289" s="130">
        <f t="shared" si="142"/>
        <v>0</v>
      </c>
    </row>
    <row r="290" spans="2:25" x14ac:dyDescent="0.25">
      <c r="B290" s="122" t="s">
        <v>637</v>
      </c>
      <c r="C290" s="122" t="s">
        <v>134</v>
      </c>
      <c r="D290" s="123" t="s">
        <v>472</v>
      </c>
      <c r="E290" s="123" t="s">
        <v>473</v>
      </c>
      <c r="F290" s="124">
        <v>52666</v>
      </c>
      <c r="G290" s="125">
        <v>4</v>
      </c>
      <c r="H290" s="171" t="s">
        <v>474</v>
      </c>
      <c r="I290" s="126">
        <v>10456000</v>
      </c>
      <c r="J290" s="172">
        <v>0.1048</v>
      </c>
      <c r="K290" s="128">
        <f t="shared" si="134"/>
        <v>11552000</v>
      </c>
      <c r="L290" s="177">
        <v>1.4999999999999999E-2</v>
      </c>
      <c r="M290" s="130">
        <f t="shared" si="135"/>
        <v>11725280</v>
      </c>
      <c r="N290" s="129">
        <v>0.02</v>
      </c>
      <c r="O290" s="130">
        <f t="shared" si="136"/>
        <v>11783040</v>
      </c>
      <c r="P290" s="131">
        <v>15.280013157894738</v>
      </c>
      <c r="Q290" s="130">
        <v>176514712</v>
      </c>
      <c r="R290" s="131">
        <v>16.280013157894736</v>
      </c>
      <c r="S290" s="130">
        <v>188066712</v>
      </c>
      <c r="T290" s="130">
        <f t="shared" si="137"/>
        <v>364581424</v>
      </c>
      <c r="U290" s="130">
        <f t="shared" si="138"/>
        <v>176514712</v>
      </c>
      <c r="V290" s="130">
        <f t="shared" si="139"/>
        <v>0</v>
      </c>
      <c r="W290" s="130">
        <f t="shared" si="140"/>
        <v>188066712</v>
      </c>
      <c r="X290" s="130">
        <f t="shared" si="141"/>
        <v>0</v>
      </c>
      <c r="Y290" s="130">
        <f t="shared" si="142"/>
        <v>0</v>
      </c>
    </row>
    <row r="291" spans="2:25" x14ac:dyDescent="0.25">
      <c r="B291" s="122" t="s">
        <v>637</v>
      </c>
      <c r="C291" s="122" t="s">
        <v>134</v>
      </c>
      <c r="D291" s="123" t="s">
        <v>475</v>
      </c>
      <c r="E291" s="123" t="s">
        <v>476</v>
      </c>
      <c r="F291" s="124">
        <v>52666</v>
      </c>
      <c r="G291" s="125">
        <v>4</v>
      </c>
      <c r="H291" s="171" t="s">
        <v>474</v>
      </c>
      <c r="I291" s="126">
        <v>10456000</v>
      </c>
      <c r="J291" s="172">
        <v>0.1148</v>
      </c>
      <c r="K291" s="128">
        <f t="shared" si="134"/>
        <v>11656000</v>
      </c>
      <c r="L291" s="177">
        <v>1.4999999999999999E-2</v>
      </c>
      <c r="M291" s="130">
        <f t="shared" si="135"/>
        <v>11830840</v>
      </c>
      <c r="N291" s="129">
        <v>0.02</v>
      </c>
      <c r="O291" s="130">
        <f t="shared" si="136"/>
        <v>11889120</v>
      </c>
      <c r="P291" s="131">
        <v>3.9643102264927936</v>
      </c>
      <c r="Q291" s="130">
        <v>46208000</v>
      </c>
      <c r="R291" s="131">
        <v>3.9643102264927936</v>
      </c>
      <c r="S291" s="130">
        <v>46208000</v>
      </c>
      <c r="T291" s="130">
        <f t="shared" si="137"/>
        <v>92416000</v>
      </c>
      <c r="U291" s="130">
        <f t="shared" si="138"/>
        <v>45795711.736444749</v>
      </c>
      <c r="V291" s="130">
        <f t="shared" si="139"/>
        <v>412288.26355525106</v>
      </c>
      <c r="W291" s="130">
        <f t="shared" si="140"/>
        <v>45795711.736444749</v>
      </c>
      <c r="X291" s="130">
        <f t="shared" si="141"/>
        <v>412288.26355525106</v>
      </c>
      <c r="Y291" s="130">
        <f t="shared" si="142"/>
        <v>824576.52711050212</v>
      </c>
    </row>
    <row r="292" spans="2:25" x14ac:dyDescent="0.25">
      <c r="B292" s="122" t="s">
        <v>638</v>
      </c>
      <c r="C292" s="122" t="s">
        <v>139</v>
      </c>
      <c r="D292" s="123" t="s">
        <v>472</v>
      </c>
      <c r="E292" s="123" t="s">
        <v>473</v>
      </c>
      <c r="F292" s="124">
        <v>107963</v>
      </c>
      <c r="G292" s="125">
        <v>3</v>
      </c>
      <c r="H292" s="171" t="s">
        <v>474</v>
      </c>
      <c r="I292" s="126">
        <v>5594000</v>
      </c>
      <c r="J292" s="172">
        <v>0.1048</v>
      </c>
      <c r="K292" s="128">
        <f t="shared" si="134"/>
        <v>6180000</v>
      </c>
      <c r="L292" s="177">
        <v>1.4999999999999999E-2</v>
      </c>
      <c r="M292" s="130">
        <f t="shared" si="135"/>
        <v>6272700</v>
      </c>
      <c r="N292" s="129">
        <v>0.02</v>
      </c>
      <c r="O292" s="130">
        <f t="shared" si="136"/>
        <v>6303600</v>
      </c>
      <c r="P292" s="131">
        <v>16.847338037203336</v>
      </c>
      <c r="Q292" s="130">
        <v>105060000</v>
      </c>
      <c r="R292" s="131">
        <v>42.299849514563107</v>
      </c>
      <c r="S292" s="130">
        <v>261413070</v>
      </c>
      <c r="T292" s="130">
        <f t="shared" si="137"/>
        <v>366473070</v>
      </c>
      <c r="U292" s="130">
        <f t="shared" si="138"/>
        <v>104116549.06991662</v>
      </c>
      <c r="V292" s="130">
        <f t="shared" si="139"/>
        <v>943450.93008337915</v>
      </c>
      <c r="W292" s="130">
        <f t="shared" si="140"/>
        <v>261413070</v>
      </c>
      <c r="X292" s="130">
        <f t="shared" si="141"/>
        <v>0</v>
      </c>
      <c r="Y292" s="130">
        <f t="shared" si="142"/>
        <v>943450.93008337915</v>
      </c>
    </row>
    <row r="293" spans="2:25" x14ac:dyDescent="0.25">
      <c r="B293" s="122" t="s">
        <v>638</v>
      </c>
      <c r="C293" s="122" t="s">
        <v>139</v>
      </c>
      <c r="D293" s="123" t="s">
        <v>475</v>
      </c>
      <c r="E293" s="123" t="s">
        <v>476</v>
      </c>
      <c r="F293" s="124">
        <v>107963</v>
      </c>
      <c r="G293" s="125">
        <v>3</v>
      </c>
      <c r="H293" s="171" t="s">
        <v>474</v>
      </c>
      <c r="I293" s="126">
        <v>5594000</v>
      </c>
      <c r="J293" s="172">
        <v>0.1148</v>
      </c>
      <c r="K293" s="128">
        <f t="shared" si="134"/>
        <v>6236000</v>
      </c>
      <c r="L293" s="177">
        <v>1.4999999999999999E-2</v>
      </c>
      <c r="M293" s="130">
        <f t="shared" si="135"/>
        <v>6329540</v>
      </c>
      <c r="N293" s="129">
        <v>0.02</v>
      </c>
      <c r="O293" s="130">
        <f t="shared" si="136"/>
        <v>6360720</v>
      </c>
      <c r="P293" s="131">
        <v>36.299849514563107</v>
      </c>
      <c r="Q293" s="130">
        <v>224333070</v>
      </c>
      <c r="R293" s="131">
        <v>16.847338037203336</v>
      </c>
      <c r="S293" s="130">
        <v>105060000</v>
      </c>
      <c r="T293" s="130">
        <f t="shared" si="137"/>
        <v>329393070</v>
      </c>
      <c r="U293" s="130">
        <f t="shared" si="138"/>
        <v>224333070</v>
      </c>
      <c r="V293" s="130">
        <f t="shared" si="139"/>
        <v>0</v>
      </c>
      <c r="W293" s="130">
        <f t="shared" si="140"/>
        <v>104116549.06991662</v>
      </c>
      <c r="X293" s="130">
        <f t="shared" si="141"/>
        <v>943450.93008337915</v>
      </c>
      <c r="Y293" s="130">
        <f t="shared" si="142"/>
        <v>943450.93008337915</v>
      </c>
    </row>
    <row r="294" spans="2:25" x14ac:dyDescent="0.25">
      <c r="B294" s="122" t="s">
        <v>639</v>
      </c>
      <c r="C294" s="122" t="s">
        <v>135</v>
      </c>
      <c r="D294" s="123" t="s">
        <v>472</v>
      </c>
      <c r="E294" s="123" t="s">
        <v>473</v>
      </c>
      <c r="F294" s="124">
        <v>1018</v>
      </c>
      <c r="G294" s="125">
        <v>4</v>
      </c>
      <c r="H294" s="171" t="s">
        <v>474</v>
      </c>
      <c r="I294" s="126">
        <v>11359000</v>
      </c>
      <c r="J294" s="172">
        <v>0.1048</v>
      </c>
      <c r="K294" s="128">
        <f t="shared" si="134"/>
        <v>12549000</v>
      </c>
      <c r="L294" s="177">
        <v>1.4999999999999999E-2</v>
      </c>
      <c r="M294" s="130">
        <f t="shared" si="135"/>
        <v>12737235</v>
      </c>
      <c r="N294" s="129">
        <v>0.02</v>
      </c>
      <c r="O294" s="130">
        <f t="shared" si="136"/>
        <v>12799980</v>
      </c>
      <c r="P294" s="131">
        <v>2.2499746593354053</v>
      </c>
      <c r="Q294" s="130">
        <v>28234932</v>
      </c>
      <c r="R294" s="131">
        <v>3.2499746593354053</v>
      </c>
      <c r="S294" s="130">
        <v>40783932</v>
      </c>
      <c r="T294" s="130">
        <f t="shared" si="137"/>
        <v>69018864</v>
      </c>
      <c r="U294" s="130">
        <f t="shared" si="138"/>
        <v>28234932</v>
      </c>
      <c r="V294" s="130">
        <f t="shared" si="139"/>
        <v>0</v>
      </c>
      <c r="W294" s="130">
        <f t="shared" si="140"/>
        <v>40783932</v>
      </c>
      <c r="X294" s="130">
        <f t="shared" si="141"/>
        <v>0</v>
      </c>
      <c r="Y294" s="130">
        <f t="shared" si="142"/>
        <v>0</v>
      </c>
    </row>
    <row r="295" spans="2:25" x14ac:dyDescent="0.25">
      <c r="B295" s="122" t="s">
        <v>639</v>
      </c>
      <c r="C295" s="122" t="s">
        <v>135</v>
      </c>
      <c r="D295" s="123" t="s">
        <v>475</v>
      </c>
      <c r="E295" s="123" t="s">
        <v>476</v>
      </c>
      <c r="F295" s="124">
        <v>1018</v>
      </c>
      <c r="G295" s="125">
        <v>4</v>
      </c>
      <c r="H295" s="171" t="s">
        <v>474</v>
      </c>
      <c r="I295" s="126">
        <v>11359000</v>
      </c>
      <c r="J295" s="172">
        <v>0.1148</v>
      </c>
      <c r="K295" s="128">
        <f t="shared" si="134"/>
        <v>12663000</v>
      </c>
      <c r="L295" s="177">
        <v>1.4999999999999999E-2</v>
      </c>
      <c r="M295" s="130">
        <f t="shared" si="135"/>
        <v>12852945</v>
      </c>
      <c r="N295" s="129">
        <v>0.02</v>
      </c>
      <c r="O295" s="130">
        <f t="shared" si="136"/>
        <v>12916260</v>
      </c>
      <c r="P295" s="131">
        <v>1.9819947879649371</v>
      </c>
      <c r="Q295" s="130">
        <v>25098000</v>
      </c>
      <c r="R295" s="131">
        <v>1.9819947879649371</v>
      </c>
      <c r="S295" s="130">
        <v>25098000</v>
      </c>
      <c r="T295" s="130">
        <f t="shared" si="137"/>
        <v>50196000</v>
      </c>
      <c r="U295" s="130">
        <f t="shared" si="138"/>
        <v>24872052.594171997</v>
      </c>
      <c r="V295" s="130">
        <f t="shared" si="139"/>
        <v>225947.40582800284</v>
      </c>
      <c r="W295" s="130">
        <f t="shared" si="140"/>
        <v>24872052.594171997</v>
      </c>
      <c r="X295" s="130">
        <f t="shared" si="141"/>
        <v>225947.40582800284</v>
      </c>
      <c r="Y295" s="130">
        <f t="shared" si="142"/>
        <v>451894.81165600568</v>
      </c>
    </row>
    <row r="296" spans="2:25" x14ac:dyDescent="0.25">
      <c r="B296" s="122" t="s">
        <v>640</v>
      </c>
      <c r="C296" s="122" t="s">
        <v>136</v>
      </c>
      <c r="D296" s="123" t="s">
        <v>472</v>
      </c>
      <c r="E296" s="123" t="s">
        <v>473</v>
      </c>
      <c r="F296" s="124">
        <v>1029</v>
      </c>
      <c r="G296" s="125">
        <v>4</v>
      </c>
      <c r="H296" s="171" t="s">
        <v>474</v>
      </c>
      <c r="I296" s="126">
        <v>11359000</v>
      </c>
      <c r="J296" s="172">
        <v>0.1048</v>
      </c>
      <c r="K296" s="128">
        <f t="shared" si="134"/>
        <v>12549000</v>
      </c>
      <c r="L296" s="177">
        <v>1.4999999999999999E-2</v>
      </c>
      <c r="M296" s="130">
        <f t="shared" si="135"/>
        <v>12737235</v>
      </c>
      <c r="N296" s="129">
        <v>0.02</v>
      </c>
      <c r="O296" s="130">
        <f t="shared" si="136"/>
        <v>12799980</v>
      </c>
      <c r="P296" s="131">
        <v>10.249974739023029</v>
      </c>
      <c r="Q296" s="130">
        <v>128626933</v>
      </c>
      <c r="R296" s="131">
        <v>11.249974739023029</v>
      </c>
      <c r="S296" s="130">
        <v>141175933</v>
      </c>
      <c r="T296" s="130">
        <f t="shared" si="137"/>
        <v>269802866</v>
      </c>
      <c r="U296" s="130">
        <f t="shared" si="138"/>
        <v>128626933</v>
      </c>
      <c r="V296" s="130">
        <f t="shared" si="139"/>
        <v>0</v>
      </c>
      <c r="W296" s="130">
        <f t="shared" si="140"/>
        <v>141175933</v>
      </c>
      <c r="X296" s="130">
        <f t="shared" si="141"/>
        <v>0</v>
      </c>
      <c r="Y296" s="130">
        <f t="shared" si="142"/>
        <v>0</v>
      </c>
    </row>
    <row r="297" spans="2:25" x14ac:dyDescent="0.25">
      <c r="B297" s="122" t="s">
        <v>640</v>
      </c>
      <c r="C297" s="122" t="s">
        <v>136</v>
      </c>
      <c r="D297" s="123" t="s">
        <v>475</v>
      </c>
      <c r="E297" s="123" t="s">
        <v>476</v>
      </c>
      <c r="F297" s="124">
        <v>1029</v>
      </c>
      <c r="G297" s="125">
        <v>4</v>
      </c>
      <c r="H297" s="171" t="s">
        <v>474</v>
      </c>
      <c r="I297" s="126">
        <v>11359000</v>
      </c>
      <c r="J297" s="172">
        <v>0.1148</v>
      </c>
      <c r="K297" s="128">
        <f t="shared" si="134"/>
        <v>12663000</v>
      </c>
      <c r="L297" s="177">
        <v>1.4999999999999999E-2</v>
      </c>
      <c r="M297" s="130">
        <f t="shared" si="135"/>
        <v>12852945</v>
      </c>
      <c r="N297" s="129">
        <v>0.02</v>
      </c>
      <c r="O297" s="130">
        <f t="shared" si="136"/>
        <v>12916260</v>
      </c>
      <c r="P297" s="131">
        <v>2.9729921819474057</v>
      </c>
      <c r="Q297" s="130">
        <v>37647000</v>
      </c>
      <c r="R297" s="131">
        <v>2.9729921819474057</v>
      </c>
      <c r="S297" s="130">
        <v>37647000</v>
      </c>
      <c r="T297" s="130">
        <f t="shared" si="137"/>
        <v>75294000</v>
      </c>
      <c r="U297" s="130">
        <f t="shared" si="138"/>
        <v>37308078.891257994</v>
      </c>
      <c r="V297" s="130">
        <f t="shared" si="139"/>
        <v>338921.10874200612</v>
      </c>
      <c r="W297" s="130">
        <f t="shared" si="140"/>
        <v>37308078.891257994</v>
      </c>
      <c r="X297" s="130">
        <f t="shared" si="141"/>
        <v>338921.10874200612</v>
      </c>
      <c r="Y297" s="130">
        <f t="shared" si="142"/>
        <v>677842.21748401225</v>
      </c>
    </row>
    <row r="298" spans="2:25" x14ac:dyDescent="0.25">
      <c r="B298" s="122" t="s">
        <v>641</v>
      </c>
      <c r="C298" s="122" t="s">
        <v>138</v>
      </c>
      <c r="D298" s="123" t="s">
        <v>472</v>
      </c>
      <c r="E298" s="123" t="s">
        <v>473</v>
      </c>
      <c r="F298" s="124">
        <v>107708</v>
      </c>
      <c r="G298" s="125">
        <v>4</v>
      </c>
      <c r="H298" s="171" t="s">
        <v>474</v>
      </c>
      <c r="I298" s="126">
        <v>6216000</v>
      </c>
      <c r="J298" s="172">
        <v>0.1048</v>
      </c>
      <c r="K298" s="128">
        <f t="shared" si="134"/>
        <v>6867000</v>
      </c>
      <c r="L298" s="177">
        <v>1.4999999999999999E-2</v>
      </c>
      <c r="M298" s="130">
        <f t="shared" si="135"/>
        <v>6970005</v>
      </c>
      <c r="N298" s="129">
        <v>0.02</v>
      </c>
      <c r="O298" s="130">
        <f t="shared" si="136"/>
        <v>7004340</v>
      </c>
      <c r="P298" s="131">
        <v>0.5</v>
      </c>
      <c r="Q298" s="130">
        <v>3433500</v>
      </c>
      <c r="R298" s="131">
        <v>1</v>
      </c>
      <c r="S298" s="130">
        <v>6867000</v>
      </c>
      <c r="T298" s="130">
        <f t="shared" si="137"/>
        <v>10300500</v>
      </c>
      <c r="U298" s="130">
        <f t="shared" si="138"/>
        <v>3433500</v>
      </c>
      <c r="V298" s="130">
        <f t="shared" si="139"/>
        <v>0</v>
      </c>
      <c r="W298" s="130">
        <f t="shared" si="140"/>
        <v>6867000</v>
      </c>
      <c r="X298" s="130">
        <f t="shared" si="141"/>
        <v>0</v>
      </c>
      <c r="Y298" s="130">
        <f t="shared" si="142"/>
        <v>0</v>
      </c>
    </row>
    <row r="299" spans="2:25" x14ac:dyDescent="0.25">
      <c r="B299" s="122" t="s">
        <v>641</v>
      </c>
      <c r="C299" s="122" t="s">
        <v>138</v>
      </c>
      <c r="D299" s="123" t="s">
        <v>475</v>
      </c>
      <c r="E299" s="123" t="s">
        <v>476</v>
      </c>
      <c r="F299" s="124">
        <v>107708</v>
      </c>
      <c r="G299" s="125">
        <v>4</v>
      </c>
      <c r="H299" s="171" t="s">
        <v>474</v>
      </c>
      <c r="I299" s="126">
        <v>6216000</v>
      </c>
      <c r="J299" s="172">
        <v>0.1148</v>
      </c>
      <c r="K299" s="128">
        <f t="shared" si="134"/>
        <v>6930000</v>
      </c>
      <c r="L299" s="177">
        <v>1.4999999999999999E-2</v>
      </c>
      <c r="M299" s="130">
        <f t="shared" si="135"/>
        <v>7033950</v>
      </c>
      <c r="N299" s="129">
        <v>0.02</v>
      </c>
      <c r="O299" s="130">
        <f t="shared" si="136"/>
        <v>7068600</v>
      </c>
      <c r="P299" s="131">
        <v>0</v>
      </c>
      <c r="Q299" s="130"/>
      <c r="R299" s="131">
        <v>0.99090909090909096</v>
      </c>
      <c r="S299" s="130">
        <v>6867000</v>
      </c>
      <c r="T299" s="130">
        <f t="shared" si="137"/>
        <v>6867000</v>
      </c>
      <c r="U299" s="130">
        <f t="shared" si="138"/>
        <v>0</v>
      </c>
      <c r="V299" s="130">
        <f t="shared" si="139"/>
        <v>0</v>
      </c>
      <c r="W299" s="130">
        <f t="shared" si="140"/>
        <v>6804572.7272727275</v>
      </c>
      <c r="X299" s="130">
        <f t="shared" si="141"/>
        <v>62427.272727272473</v>
      </c>
      <c r="Y299" s="130">
        <f t="shared" si="142"/>
        <v>62427.272727272473</v>
      </c>
    </row>
    <row r="300" spans="2:25" x14ac:dyDescent="0.25">
      <c r="B300" s="122" t="s">
        <v>642</v>
      </c>
      <c r="C300" s="122" t="s">
        <v>137</v>
      </c>
      <c r="D300" s="123" t="s">
        <v>472</v>
      </c>
      <c r="E300" s="123" t="s">
        <v>473</v>
      </c>
      <c r="F300" s="124">
        <v>106763</v>
      </c>
      <c r="G300" s="125">
        <v>4</v>
      </c>
      <c r="H300" s="171" t="s">
        <v>474</v>
      </c>
      <c r="I300" s="126">
        <v>6527000</v>
      </c>
      <c r="J300" s="172">
        <v>0.1048</v>
      </c>
      <c r="K300" s="128">
        <f t="shared" si="134"/>
        <v>7211000</v>
      </c>
      <c r="L300" s="177">
        <v>1.4999999999999999E-2</v>
      </c>
      <c r="M300" s="130">
        <f t="shared" si="135"/>
        <v>7319165</v>
      </c>
      <c r="N300" s="129">
        <v>0.02</v>
      </c>
      <c r="O300" s="130">
        <f t="shared" si="136"/>
        <v>7355220</v>
      </c>
      <c r="P300" s="131">
        <v>0</v>
      </c>
      <c r="Q300" s="130">
        <v>0</v>
      </c>
      <c r="R300" s="131">
        <v>0</v>
      </c>
      <c r="S300" s="130">
        <v>0</v>
      </c>
      <c r="T300" s="130">
        <f t="shared" si="137"/>
        <v>0</v>
      </c>
      <c r="U300" s="130">
        <f t="shared" si="138"/>
        <v>0</v>
      </c>
      <c r="V300" s="130">
        <f t="shared" si="139"/>
        <v>0</v>
      </c>
      <c r="W300" s="130">
        <f t="shared" si="140"/>
        <v>0</v>
      </c>
      <c r="X300" s="130">
        <f t="shared" si="141"/>
        <v>0</v>
      </c>
      <c r="Y300" s="130">
        <f t="shared" si="142"/>
        <v>0</v>
      </c>
    </row>
    <row r="301" spans="2:25" x14ac:dyDescent="0.25">
      <c r="B301" s="122" t="s">
        <v>642</v>
      </c>
      <c r="C301" s="122" t="s">
        <v>137</v>
      </c>
      <c r="D301" s="123" t="s">
        <v>475</v>
      </c>
      <c r="E301" s="123" t="s">
        <v>476</v>
      </c>
      <c r="F301" s="124">
        <v>106763</v>
      </c>
      <c r="G301" s="125">
        <v>4</v>
      </c>
      <c r="H301" s="171" t="s">
        <v>474</v>
      </c>
      <c r="I301" s="126">
        <v>6527000</v>
      </c>
      <c r="J301" s="172">
        <v>0.1148</v>
      </c>
      <c r="K301" s="128">
        <f t="shared" si="134"/>
        <v>7276000</v>
      </c>
      <c r="L301" s="177">
        <v>1.4999999999999999E-2</v>
      </c>
      <c r="M301" s="130">
        <f t="shared" si="135"/>
        <v>7385140</v>
      </c>
      <c r="N301" s="129">
        <v>0.02</v>
      </c>
      <c r="O301" s="130">
        <f t="shared" si="136"/>
        <v>7421520</v>
      </c>
      <c r="P301" s="131">
        <v>0</v>
      </c>
      <c r="Q301" s="130">
        <v>0</v>
      </c>
      <c r="R301" s="131">
        <v>0</v>
      </c>
      <c r="S301" s="130">
        <v>0</v>
      </c>
      <c r="T301" s="130">
        <f t="shared" si="137"/>
        <v>0</v>
      </c>
      <c r="U301" s="130">
        <f t="shared" si="138"/>
        <v>0</v>
      </c>
      <c r="V301" s="130">
        <f t="shared" si="139"/>
        <v>0</v>
      </c>
      <c r="W301" s="130">
        <f t="shared" si="140"/>
        <v>0</v>
      </c>
      <c r="X301" s="130">
        <f t="shared" si="141"/>
        <v>0</v>
      </c>
      <c r="Y301" s="130">
        <f t="shared" si="142"/>
        <v>0</v>
      </c>
    </row>
    <row r="302" spans="2:25" x14ac:dyDescent="0.25">
      <c r="B302" s="122"/>
      <c r="C302" s="132" t="s">
        <v>509</v>
      </c>
      <c r="D302" s="174"/>
      <c r="E302" s="174"/>
      <c r="F302" s="134"/>
      <c r="G302" s="134"/>
      <c r="H302" s="175"/>
      <c r="I302" s="126"/>
      <c r="J302" s="172" t="s">
        <v>544</v>
      </c>
      <c r="K302" s="128"/>
      <c r="L302" s="125"/>
      <c r="M302" s="122"/>
      <c r="N302" s="125"/>
      <c r="O302" s="122"/>
      <c r="P302" s="131"/>
      <c r="Q302" s="130"/>
      <c r="R302" s="131"/>
      <c r="S302" s="130"/>
      <c r="T302" s="130"/>
      <c r="U302" s="130">
        <f t="shared" si="138"/>
        <v>0</v>
      </c>
      <c r="V302" s="130">
        <f t="shared" si="139"/>
        <v>0</v>
      </c>
      <c r="W302" s="130">
        <f t="shared" si="140"/>
        <v>0</v>
      </c>
      <c r="X302" s="130">
        <f t="shared" si="141"/>
        <v>0</v>
      </c>
      <c r="Y302" s="130">
        <f t="shared" si="142"/>
        <v>0</v>
      </c>
    </row>
    <row r="303" spans="2:25" x14ac:dyDescent="0.25">
      <c r="B303" s="122" t="s">
        <v>643</v>
      </c>
      <c r="C303" s="122" t="s">
        <v>100</v>
      </c>
      <c r="D303" s="123" t="s">
        <v>472</v>
      </c>
      <c r="E303" s="123" t="s">
        <v>473</v>
      </c>
      <c r="F303" s="125">
        <v>107417</v>
      </c>
      <c r="G303" s="125">
        <v>8</v>
      </c>
      <c r="H303" s="171" t="s">
        <v>474</v>
      </c>
      <c r="I303" s="126">
        <v>15425000</v>
      </c>
      <c r="J303" s="172">
        <v>0.1048</v>
      </c>
      <c r="K303" s="128">
        <f t="shared" ref="K303:K320" si="143">+ROUND((I303*J303)+I303,-3)</f>
        <v>17042000</v>
      </c>
      <c r="L303" s="129">
        <v>1.4999999999999999E-2</v>
      </c>
      <c r="M303" s="130">
        <f t="shared" ref="M303:M320" si="144">+(K303*L303)+K303</f>
        <v>17297630</v>
      </c>
      <c r="N303" s="129">
        <v>0.02</v>
      </c>
      <c r="O303" s="130">
        <f t="shared" ref="O303:O320" si="145">+(K303*N303)+K303</f>
        <v>17382840</v>
      </c>
      <c r="P303" s="131">
        <v>15.050268571763878</v>
      </c>
      <c r="Q303" s="130">
        <v>256486677</v>
      </c>
      <c r="R303" s="131">
        <v>7.8502685717638778</v>
      </c>
      <c r="S303" s="130">
        <v>133784277</v>
      </c>
      <c r="T303" s="130">
        <f t="shared" ref="T303:T320" si="146">Q303+S303</f>
        <v>390270954</v>
      </c>
      <c r="U303" s="130">
        <f t="shared" si="138"/>
        <v>256486677</v>
      </c>
      <c r="V303" s="130">
        <f t="shared" si="139"/>
        <v>0</v>
      </c>
      <c r="W303" s="130">
        <f t="shared" si="140"/>
        <v>133784277</v>
      </c>
      <c r="X303" s="130">
        <f t="shared" si="141"/>
        <v>0</v>
      </c>
      <c r="Y303" s="130">
        <f t="shared" si="142"/>
        <v>0</v>
      </c>
    </row>
    <row r="304" spans="2:25" x14ac:dyDescent="0.25">
      <c r="B304" s="122" t="s">
        <v>643</v>
      </c>
      <c r="C304" s="122" t="s">
        <v>100</v>
      </c>
      <c r="D304" s="123" t="s">
        <v>475</v>
      </c>
      <c r="E304" s="123" t="s">
        <v>476</v>
      </c>
      <c r="F304" s="125">
        <v>107417</v>
      </c>
      <c r="G304" s="125">
        <v>8</v>
      </c>
      <c r="H304" s="171" t="s">
        <v>474</v>
      </c>
      <c r="I304" s="126">
        <v>15425000</v>
      </c>
      <c r="J304" s="172">
        <v>0.1148</v>
      </c>
      <c r="K304" s="128">
        <f t="shared" si="143"/>
        <v>17196000</v>
      </c>
      <c r="L304" s="129">
        <v>1.4999999999999999E-2</v>
      </c>
      <c r="M304" s="130">
        <f t="shared" si="144"/>
        <v>17453940</v>
      </c>
      <c r="N304" s="129">
        <v>0.02</v>
      </c>
      <c r="O304" s="130">
        <f t="shared" si="145"/>
        <v>17539920</v>
      </c>
      <c r="P304" s="131">
        <v>0</v>
      </c>
      <c r="Q304" s="130">
        <v>0</v>
      </c>
      <c r="R304" s="131">
        <v>5.9462665736217728</v>
      </c>
      <c r="S304" s="130">
        <v>102252000</v>
      </c>
      <c r="T304" s="130">
        <f t="shared" si="146"/>
        <v>102252000</v>
      </c>
      <c r="U304" s="130">
        <f t="shared" si="138"/>
        <v>0</v>
      </c>
      <c r="V304" s="130">
        <f t="shared" si="139"/>
        <v>0</v>
      </c>
      <c r="W304" s="130">
        <f t="shared" si="140"/>
        <v>101336274.94766225</v>
      </c>
      <c r="X304" s="130">
        <f t="shared" si="141"/>
        <v>915725.05233775079</v>
      </c>
      <c r="Y304" s="130">
        <f t="shared" si="142"/>
        <v>915725.05233775079</v>
      </c>
    </row>
    <row r="305" spans="2:25" x14ac:dyDescent="0.25">
      <c r="B305" s="122" t="s">
        <v>644</v>
      </c>
      <c r="C305" s="122" t="s">
        <v>101</v>
      </c>
      <c r="D305" s="123" t="s">
        <v>472</v>
      </c>
      <c r="E305" s="123" t="s">
        <v>473</v>
      </c>
      <c r="F305" s="124">
        <v>15653</v>
      </c>
      <c r="G305" s="125">
        <v>2</v>
      </c>
      <c r="H305" s="171" t="s">
        <v>474</v>
      </c>
      <c r="I305" s="126">
        <v>15906000</v>
      </c>
      <c r="J305" s="172">
        <v>0.1048</v>
      </c>
      <c r="K305" s="128">
        <f t="shared" si="143"/>
        <v>17573000</v>
      </c>
      <c r="L305" s="129">
        <v>1.4999999999999999E-2</v>
      </c>
      <c r="M305" s="130">
        <f t="shared" si="144"/>
        <v>17836595</v>
      </c>
      <c r="N305" s="129">
        <v>0.02</v>
      </c>
      <c r="O305" s="130">
        <f t="shared" si="145"/>
        <v>17924460</v>
      </c>
      <c r="P305" s="131">
        <v>0</v>
      </c>
      <c r="Q305" s="130">
        <v>0</v>
      </c>
      <c r="R305" s="131">
        <v>14.919373470665224</v>
      </c>
      <c r="S305" s="130">
        <v>262178150</v>
      </c>
      <c r="T305" s="130">
        <f t="shared" si="146"/>
        <v>262178150</v>
      </c>
      <c r="U305" s="130">
        <f t="shared" si="138"/>
        <v>0</v>
      </c>
      <c r="V305" s="130">
        <f t="shared" si="139"/>
        <v>0</v>
      </c>
      <c r="W305" s="130">
        <f t="shared" si="140"/>
        <v>262178150</v>
      </c>
      <c r="X305" s="130">
        <f t="shared" si="141"/>
        <v>0</v>
      </c>
      <c r="Y305" s="130">
        <f t="shared" si="142"/>
        <v>0</v>
      </c>
    </row>
    <row r="306" spans="2:25" x14ac:dyDescent="0.25">
      <c r="B306" s="122" t="s">
        <v>644</v>
      </c>
      <c r="C306" s="122" t="s">
        <v>101</v>
      </c>
      <c r="D306" s="123" t="s">
        <v>475</v>
      </c>
      <c r="E306" s="123" t="s">
        <v>476</v>
      </c>
      <c r="F306" s="124">
        <v>15653</v>
      </c>
      <c r="G306" s="125">
        <v>2</v>
      </c>
      <c r="H306" s="171" t="s">
        <v>474</v>
      </c>
      <c r="I306" s="126">
        <v>15906000</v>
      </c>
      <c r="J306" s="172">
        <v>0.1148</v>
      </c>
      <c r="K306" s="128">
        <f t="shared" si="143"/>
        <v>17732000</v>
      </c>
      <c r="L306" s="129">
        <v>1.4999999999999999E-2</v>
      </c>
      <c r="M306" s="130">
        <f t="shared" si="144"/>
        <v>17997980</v>
      </c>
      <c r="N306" s="129">
        <v>0.02</v>
      </c>
      <c r="O306" s="130">
        <f t="shared" si="145"/>
        <v>18086640</v>
      </c>
      <c r="P306" s="131">
        <v>18.03941348973607</v>
      </c>
      <c r="Q306" s="130">
        <v>319874880</v>
      </c>
      <c r="R306" s="131">
        <v>0</v>
      </c>
      <c r="S306" s="130">
        <v>0</v>
      </c>
      <c r="T306" s="130">
        <f t="shared" si="146"/>
        <v>319874880</v>
      </c>
      <c r="U306" s="130">
        <f t="shared" si="138"/>
        <v>317006613.25513196</v>
      </c>
      <c r="V306" s="130">
        <f t="shared" si="139"/>
        <v>2868266.7448680401</v>
      </c>
      <c r="W306" s="130">
        <f t="shared" si="140"/>
        <v>0</v>
      </c>
      <c r="X306" s="130">
        <f t="shared" si="141"/>
        <v>0</v>
      </c>
      <c r="Y306" s="130">
        <f t="shared" si="142"/>
        <v>2868266.7448680401</v>
      </c>
    </row>
    <row r="307" spans="2:25" x14ac:dyDescent="0.25">
      <c r="B307" s="122" t="s">
        <v>645</v>
      </c>
      <c r="C307" s="122" t="s">
        <v>102</v>
      </c>
      <c r="D307" s="123" t="s">
        <v>472</v>
      </c>
      <c r="E307" s="123" t="s">
        <v>473</v>
      </c>
      <c r="F307" s="124">
        <v>110096</v>
      </c>
      <c r="G307" s="125">
        <v>2</v>
      </c>
      <c r="H307" s="171" t="s">
        <v>474</v>
      </c>
      <c r="I307" s="126">
        <v>11839000</v>
      </c>
      <c r="J307" s="172">
        <v>0.1048</v>
      </c>
      <c r="K307" s="128">
        <f t="shared" si="143"/>
        <v>13080000</v>
      </c>
      <c r="L307" s="129">
        <v>1.4999999999999999E-2</v>
      </c>
      <c r="M307" s="130">
        <f t="shared" si="144"/>
        <v>13276200</v>
      </c>
      <c r="N307" s="129">
        <v>0.02</v>
      </c>
      <c r="O307" s="130">
        <f t="shared" si="145"/>
        <v>13341600</v>
      </c>
      <c r="P307" s="131">
        <v>0</v>
      </c>
      <c r="Q307" s="130">
        <v>0</v>
      </c>
      <c r="R307" s="131">
        <v>11.45</v>
      </c>
      <c r="S307" s="130">
        <v>149766000</v>
      </c>
      <c r="T307" s="130">
        <f t="shared" si="146"/>
        <v>149766000</v>
      </c>
      <c r="U307" s="130">
        <f t="shared" si="138"/>
        <v>0</v>
      </c>
      <c r="V307" s="130">
        <f t="shared" si="139"/>
        <v>0</v>
      </c>
      <c r="W307" s="130">
        <f t="shared" si="140"/>
        <v>149766000</v>
      </c>
      <c r="X307" s="130">
        <f t="shared" si="141"/>
        <v>0</v>
      </c>
      <c r="Y307" s="130">
        <f t="shared" si="142"/>
        <v>0</v>
      </c>
    </row>
    <row r="308" spans="2:25" x14ac:dyDescent="0.25">
      <c r="B308" s="122" t="s">
        <v>645</v>
      </c>
      <c r="C308" s="122" t="s">
        <v>102</v>
      </c>
      <c r="D308" s="123" t="s">
        <v>475</v>
      </c>
      <c r="E308" s="123" t="s">
        <v>476</v>
      </c>
      <c r="F308" s="124">
        <v>110096</v>
      </c>
      <c r="G308" s="125">
        <v>2</v>
      </c>
      <c r="H308" s="171" t="s">
        <v>474</v>
      </c>
      <c r="I308" s="126">
        <v>11839000</v>
      </c>
      <c r="J308" s="172">
        <v>0.1148</v>
      </c>
      <c r="K308" s="128">
        <f t="shared" si="143"/>
        <v>13198000</v>
      </c>
      <c r="L308" s="129">
        <v>1.4999999999999999E-2</v>
      </c>
      <c r="M308" s="130">
        <f t="shared" si="144"/>
        <v>13395970</v>
      </c>
      <c r="N308" s="129">
        <v>0.02</v>
      </c>
      <c r="O308" s="130">
        <f t="shared" si="145"/>
        <v>13461960</v>
      </c>
      <c r="P308" s="131">
        <v>12.883770268222458</v>
      </c>
      <c r="Q308" s="130">
        <v>170040000</v>
      </c>
      <c r="R308" s="131">
        <v>0</v>
      </c>
      <c r="S308" s="130">
        <v>0</v>
      </c>
      <c r="T308" s="130">
        <f t="shared" si="146"/>
        <v>170040000</v>
      </c>
      <c r="U308" s="130">
        <f t="shared" si="138"/>
        <v>168519715.10834974</v>
      </c>
      <c r="V308" s="130">
        <f t="shared" si="139"/>
        <v>1520284.8916502595</v>
      </c>
      <c r="W308" s="130">
        <f t="shared" si="140"/>
        <v>0</v>
      </c>
      <c r="X308" s="130">
        <f t="shared" si="141"/>
        <v>0</v>
      </c>
      <c r="Y308" s="130">
        <f t="shared" si="142"/>
        <v>1520284.8916502595</v>
      </c>
    </row>
    <row r="309" spans="2:25" x14ac:dyDescent="0.25">
      <c r="B309" s="122" t="s">
        <v>646</v>
      </c>
      <c r="C309" s="122" t="s">
        <v>103</v>
      </c>
      <c r="D309" s="123" t="s">
        <v>472</v>
      </c>
      <c r="E309" s="123" t="s">
        <v>473</v>
      </c>
      <c r="F309" s="124">
        <v>104366</v>
      </c>
      <c r="G309" s="125">
        <v>4</v>
      </c>
      <c r="H309" s="171" t="s">
        <v>474</v>
      </c>
      <c r="I309" s="126">
        <v>8780000</v>
      </c>
      <c r="J309" s="172">
        <v>0.1048</v>
      </c>
      <c r="K309" s="128">
        <f t="shared" si="143"/>
        <v>9700000</v>
      </c>
      <c r="L309" s="129">
        <v>1.4999999999999999E-2</v>
      </c>
      <c r="M309" s="130">
        <f t="shared" si="144"/>
        <v>9845500</v>
      </c>
      <c r="N309" s="129">
        <v>0.02</v>
      </c>
      <c r="O309" s="130">
        <f t="shared" si="145"/>
        <v>9894000</v>
      </c>
      <c r="P309" s="131">
        <v>3.1089301030927836</v>
      </c>
      <c r="Q309" s="130">
        <v>30156622</v>
      </c>
      <c r="R309" s="131">
        <v>10.185360824742268</v>
      </c>
      <c r="S309" s="130">
        <v>98798000</v>
      </c>
      <c r="T309" s="130">
        <f t="shared" si="146"/>
        <v>128954622</v>
      </c>
      <c r="U309" s="130">
        <f t="shared" si="138"/>
        <v>30156622</v>
      </c>
      <c r="V309" s="130">
        <f t="shared" si="139"/>
        <v>0</v>
      </c>
      <c r="W309" s="130">
        <f t="shared" si="140"/>
        <v>98798000</v>
      </c>
      <c r="X309" s="130">
        <f t="shared" si="141"/>
        <v>0</v>
      </c>
      <c r="Y309" s="130">
        <f t="shared" si="142"/>
        <v>0</v>
      </c>
    </row>
    <row r="310" spans="2:25" x14ac:dyDescent="0.25">
      <c r="B310" s="122" t="s">
        <v>646</v>
      </c>
      <c r="C310" s="122" t="s">
        <v>103</v>
      </c>
      <c r="D310" s="123" t="s">
        <v>475</v>
      </c>
      <c r="E310" s="123" t="s">
        <v>476</v>
      </c>
      <c r="F310" s="124">
        <v>104366</v>
      </c>
      <c r="G310" s="125">
        <v>4</v>
      </c>
      <c r="H310" s="171" t="s">
        <v>474</v>
      </c>
      <c r="I310" s="126">
        <v>8780000</v>
      </c>
      <c r="J310" s="172">
        <v>0.1148</v>
      </c>
      <c r="K310" s="128">
        <f t="shared" si="143"/>
        <v>9788000</v>
      </c>
      <c r="L310" s="129">
        <v>1.4999999999999999E-2</v>
      </c>
      <c r="M310" s="130">
        <f t="shared" si="144"/>
        <v>9934820</v>
      </c>
      <c r="N310" s="129">
        <v>0.02</v>
      </c>
      <c r="O310" s="130">
        <f t="shared" si="145"/>
        <v>9983760</v>
      </c>
      <c r="P310" s="131">
        <v>5.88373518594197</v>
      </c>
      <c r="Q310" s="130">
        <v>57590000</v>
      </c>
      <c r="R310" s="131">
        <v>0</v>
      </c>
      <c r="S310" s="130">
        <v>0</v>
      </c>
      <c r="T310" s="130">
        <f t="shared" si="146"/>
        <v>57590000</v>
      </c>
      <c r="U310" s="130">
        <f t="shared" si="138"/>
        <v>57072231.30363711</v>
      </c>
      <c r="V310" s="130">
        <f t="shared" si="139"/>
        <v>517768.6963628903</v>
      </c>
      <c r="W310" s="130">
        <f t="shared" si="140"/>
        <v>0</v>
      </c>
      <c r="X310" s="130">
        <f t="shared" si="141"/>
        <v>0</v>
      </c>
      <c r="Y310" s="130">
        <f t="shared" si="142"/>
        <v>517768.6963628903</v>
      </c>
    </row>
    <row r="311" spans="2:25" x14ac:dyDescent="0.25">
      <c r="B311" s="122" t="s">
        <v>647</v>
      </c>
      <c r="C311" s="122" t="s">
        <v>104</v>
      </c>
      <c r="D311" s="123" t="s">
        <v>472</v>
      </c>
      <c r="E311" s="123" t="s">
        <v>473</v>
      </c>
      <c r="F311" s="124">
        <v>109137</v>
      </c>
      <c r="G311" s="125">
        <v>4</v>
      </c>
      <c r="H311" s="171" t="s">
        <v>474</v>
      </c>
      <c r="I311" s="126">
        <v>8780000</v>
      </c>
      <c r="J311" s="172">
        <v>0.1048</v>
      </c>
      <c r="K311" s="128">
        <f t="shared" si="143"/>
        <v>9700000</v>
      </c>
      <c r="L311" s="129">
        <v>1.4999999999999999E-2</v>
      </c>
      <c r="M311" s="130">
        <f t="shared" si="144"/>
        <v>9845500</v>
      </c>
      <c r="N311" s="129">
        <v>0.02</v>
      </c>
      <c r="O311" s="130">
        <f t="shared" si="145"/>
        <v>9894000</v>
      </c>
      <c r="P311" s="131">
        <v>0</v>
      </c>
      <c r="Q311" s="130">
        <v>0</v>
      </c>
      <c r="R311" s="131">
        <v>0</v>
      </c>
      <c r="S311" s="130">
        <v>0</v>
      </c>
      <c r="T311" s="130">
        <f t="shared" si="146"/>
        <v>0</v>
      </c>
      <c r="U311" s="130">
        <f t="shared" si="138"/>
        <v>0</v>
      </c>
      <c r="V311" s="130">
        <f t="shared" si="139"/>
        <v>0</v>
      </c>
      <c r="W311" s="130">
        <f t="shared" si="140"/>
        <v>0</v>
      </c>
      <c r="X311" s="130">
        <f t="shared" si="141"/>
        <v>0</v>
      </c>
      <c r="Y311" s="130">
        <f t="shared" si="142"/>
        <v>0</v>
      </c>
    </row>
    <row r="312" spans="2:25" x14ac:dyDescent="0.25">
      <c r="B312" s="122" t="s">
        <v>647</v>
      </c>
      <c r="C312" s="122" t="s">
        <v>104</v>
      </c>
      <c r="D312" s="123" t="s">
        <v>475</v>
      </c>
      <c r="E312" s="123" t="s">
        <v>476</v>
      </c>
      <c r="F312" s="124">
        <v>109137</v>
      </c>
      <c r="G312" s="125">
        <v>4</v>
      </c>
      <c r="H312" s="171" t="s">
        <v>474</v>
      </c>
      <c r="I312" s="126">
        <v>8780000</v>
      </c>
      <c r="J312" s="172">
        <v>0.1148</v>
      </c>
      <c r="K312" s="128">
        <f t="shared" si="143"/>
        <v>9788000</v>
      </c>
      <c r="L312" s="129">
        <v>1.4999999999999999E-2</v>
      </c>
      <c r="M312" s="130">
        <f t="shared" si="144"/>
        <v>9934820</v>
      </c>
      <c r="N312" s="129">
        <v>0.02</v>
      </c>
      <c r="O312" s="130">
        <f t="shared" si="145"/>
        <v>9983760</v>
      </c>
      <c r="P312" s="131">
        <v>0</v>
      </c>
      <c r="Q312" s="130">
        <v>0</v>
      </c>
      <c r="R312" s="131">
        <v>0</v>
      </c>
      <c r="S312" s="130">
        <v>0</v>
      </c>
      <c r="T312" s="130">
        <f t="shared" si="146"/>
        <v>0</v>
      </c>
      <c r="U312" s="130">
        <f t="shared" si="138"/>
        <v>0</v>
      </c>
      <c r="V312" s="130">
        <f t="shared" si="139"/>
        <v>0</v>
      </c>
      <c r="W312" s="130">
        <f t="shared" si="140"/>
        <v>0</v>
      </c>
      <c r="X312" s="130">
        <f t="shared" si="141"/>
        <v>0</v>
      </c>
      <c r="Y312" s="130">
        <f t="shared" si="142"/>
        <v>0</v>
      </c>
    </row>
    <row r="313" spans="2:25" x14ac:dyDescent="0.25">
      <c r="B313" s="122" t="s">
        <v>648</v>
      </c>
      <c r="C313" s="122" t="s">
        <v>649</v>
      </c>
      <c r="D313" s="123" t="s">
        <v>472</v>
      </c>
      <c r="E313" s="123" t="s">
        <v>473</v>
      </c>
      <c r="F313" s="124">
        <v>110037</v>
      </c>
      <c r="G313" s="125">
        <v>4</v>
      </c>
      <c r="H313" s="171" t="s">
        <v>474</v>
      </c>
      <c r="I313" s="126">
        <v>12195000</v>
      </c>
      <c r="J313" s="172">
        <v>0.1048</v>
      </c>
      <c r="K313" s="128">
        <f t="shared" si="143"/>
        <v>13473000</v>
      </c>
      <c r="L313" s="129">
        <v>1.4999999999999999E-2</v>
      </c>
      <c r="M313" s="130">
        <f t="shared" si="144"/>
        <v>13675095</v>
      </c>
      <c r="N313" s="129">
        <v>0.02</v>
      </c>
      <c r="O313" s="130">
        <f t="shared" si="145"/>
        <v>13742460</v>
      </c>
      <c r="P313" s="131">
        <v>6.499995991983968</v>
      </c>
      <c r="Q313" s="130">
        <v>87574446</v>
      </c>
      <c r="R313" s="131">
        <v>4.5799908706301489</v>
      </c>
      <c r="S313" s="130">
        <v>61706217</v>
      </c>
      <c r="T313" s="130">
        <f t="shared" si="146"/>
        <v>149280663</v>
      </c>
      <c r="U313" s="130">
        <f t="shared" si="138"/>
        <v>87574446</v>
      </c>
      <c r="V313" s="130">
        <f t="shared" si="139"/>
        <v>0</v>
      </c>
      <c r="W313" s="130">
        <f t="shared" si="140"/>
        <v>61706216.999999993</v>
      </c>
      <c r="X313" s="130">
        <f t="shared" si="141"/>
        <v>0</v>
      </c>
      <c r="Y313" s="130">
        <f t="shared" si="142"/>
        <v>0</v>
      </c>
    </row>
    <row r="314" spans="2:25" x14ac:dyDescent="0.25">
      <c r="B314" s="122" t="s">
        <v>648</v>
      </c>
      <c r="C314" s="122" t="s">
        <v>649</v>
      </c>
      <c r="D314" s="123" t="s">
        <v>475</v>
      </c>
      <c r="E314" s="123" t="s">
        <v>476</v>
      </c>
      <c r="F314" s="124">
        <v>110037</v>
      </c>
      <c r="G314" s="125">
        <v>4</v>
      </c>
      <c r="H314" s="171" t="s">
        <v>474</v>
      </c>
      <c r="I314" s="126">
        <v>12195000</v>
      </c>
      <c r="J314" s="172">
        <v>0.1148</v>
      </c>
      <c r="K314" s="128">
        <f t="shared" si="143"/>
        <v>13595000</v>
      </c>
      <c r="L314" s="129">
        <v>1.4999999999999999E-2</v>
      </c>
      <c r="M314" s="130">
        <f t="shared" si="144"/>
        <v>13798925</v>
      </c>
      <c r="N314" s="129">
        <v>0.02</v>
      </c>
      <c r="O314" s="130">
        <f t="shared" si="145"/>
        <v>13866900</v>
      </c>
      <c r="P314" s="131">
        <v>0</v>
      </c>
      <c r="Q314" s="130">
        <v>0</v>
      </c>
      <c r="R314" s="131">
        <v>7.9282089003310041</v>
      </c>
      <c r="S314" s="130">
        <v>107784000</v>
      </c>
      <c r="T314" s="130">
        <f t="shared" si="146"/>
        <v>107784000</v>
      </c>
      <c r="U314" s="130">
        <f t="shared" si="138"/>
        <v>0</v>
      </c>
      <c r="V314" s="130">
        <f t="shared" si="139"/>
        <v>0</v>
      </c>
      <c r="W314" s="130">
        <f t="shared" si="140"/>
        <v>106816758.51415962</v>
      </c>
      <c r="X314" s="130">
        <f t="shared" si="141"/>
        <v>967241.48584038019</v>
      </c>
      <c r="Y314" s="130">
        <f t="shared" si="142"/>
        <v>967241.48584038019</v>
      </c>
    </row>
    <row r="315" spans="2:25" x14ac:dyDescent="0.25">
      <c r="B315" s="122" t="s">
        <v>650</v>
      </c>
      <c r="C315" s="122" t="s">
        <v>651</v>
      </c>
      <c r="D315" s="123" t="s">
        <v>472</v>
      </c>
      <c r="E315" s="123" t="s">
        <v>473</v>
      </c>
      <c r="F315" s="124">
        <v>101676</v>
      </c>
      <c r="G315" s="125">
        <v>3</v>
      </c>
      <c r="H315" s="171" t="s">
        <v>474</v>
      </c>
      <c r="I315" s="126">
        <v>10269000</v>
      </c>
      <c r="J315" s="172">
        <v>0.1048</v>
      </c>
      <c r="K315" s="128">
        <f t="shared" si="143"/>
        <v>11345000</v>
      </c>
      <c r="L315" s="129">
        <v>1.4999999999999999E-2</v>
      </c>
      <c r="M315" s="130">
        <f t="shared" si="144"/>
        <v>11515175</v>
      </c>
      <c r="N315" s="129">
        <v>0.02</v>
      </c>
      <c r="O315" s="130">
        <f t="shared" si="145"/>
        <v>11571900</v>
      </c>
      <c r="P315" s="131">
        <v>0</v>
      </c>
      <c r="Q315" s="130">
        <v>0</v>
      </c>
      <c r="R315" s="131">
        <v>8.2576289114147201</v>
      </c>
      <c r="S315" s="130">
        <v>93682800</v>
      </c>
      <c r="T315" s="130">
        <f t="shared" si="146"/>
        <v>93682800</v>
      </c>
      <c r="U315" s="130">
        <f t="shared" si="138"/>
        <v>0</v>
      </c>
      <c r="V315" s="130">
        <f t="shared" si="139"/>
        <v>0</v>
      </c>
      <c r="W315" s="130">
        <f t="shared" si="140"/>
        <v>93682800</v>
      </c>
      <c r="X315" s="130">
        <f t="shared" si="141"/>
        <v>0</v>
      </c>
      <c r="Y315" s="130">
        <f t="shared" si="142"/>
        <v>0</v>
      </c>
    </row>
    <row r="316" spans="2:25" x14ac:dyDescent="0.25">
      <c r="B316" s="122" t="s">
        <v>650</v>
      </c>
      <c r="C316" s="122" t="s">
        <v>652</v>
      </c>
      <c r="D316" s="123" t="s">
        <v>475</v>
      </c>
      <c r="E316" s="123" t="s">
        <v>476</v>
      </c>
      <c r="F316" s="124">
        <v>101676</v>
      </c>
      <c r="G316" s="125">
        <v>3</v>
      </c>
      <c r="H316" s="171" t="s">
        <v>474</v>
      </c>
      <c r="I316" s="126">
        <v>8000000</v>
      </c>
      <c r="J316" s="172">
        <v>0.1148</v>
      </c>
      <c r="K316" s="128">
        <f t="shared" si="143"/>
        <v>8918000</v>
      </c>
      <c r="L316" s="129">
        <v>1.4999999999999999E-2</v>
      </c>
      <c r="M316" s="130">
        <f t="shared" si="144"/>
        <v>9051770</v>
      </c>
      <c r="N316" s="129">
        <v>0.02</v>
      </c>
      <c r="O316" s="130">
        <f t="shared" si="145"/>
        <v>9096360</v>
      </c>
      <c r="P316" s="131">
        <v>11.89235254541377</v>
      </c>
      <c r="Q316" s="130">
        <v>106056000</v>
      </c>
      <c r="R316" s="131">
        <v>0</v>
      </c>
      <c r="S316" s="130">
        <v>0</v>
      </c>
      <c r="T316" s="130">
        <f t="shared" si="146"/>
        <v>106056000</v>
      </c>
      <c r="U316" s="130">
        <f t="shared" si="138"/>
        <v>105104611.7963669</v>
      </c>
      <c r="V316" s="130">
        <f t="shared" si="139"/>
        <v>951388.20363309979</v>
      </c>
      <c r="W316" s="130">
        <f t="shared" si="140"/>
        <v>0</v>
      </c>
      <c r="X316" s="130">
        <f t="shared" si="141"/>
        <v>0</v>
      </c>
      <c r="Y316" s="130">
        <f t="shared" si="142"/>
        <v>951388.20363309979</v>
      </c>
    </row>
    <row r="317" spans="2:25" x14ac:dyDescent="0.25">
      <c r="B317" s="122" t="s">
        <v>653</v>
      </c>
      <c r="C317" s="122" t="s">
        <v>654</v>
      </c>
      <c r="D317" s="123" t="s">
        <v>472</v>
      </c>
      <c r="E317" s="123" t="s">
        <v>473</v>
      </c>
      <c r="F317" s="123">
        <v>111138</v>
      </c>
      <c r="G317" s="125">
        <v>3</v>
      </c>
      <c r="H317" s="171" t="s">
        <v>474</v>
      </c>
      <c r="I317" s="126">
        <v>6000000</v>
      </c>
      <c r="J317" s="172">
        <v>0.1048</v>
      </c>
      <c r="K317" s="128">
        <f t="shared" si="143"/>
        <v>6629000</v>
      </c>
      <c r="L317" s="129">
        <v>1.4999999999999999E-2</v>
      </c>
      <c r="M317" s="130">
        <f t="shared" si="144"/>
        <v>6728435</v>
      </c>
      <c r="N317" s="129">
        <v>0.02</v>
      </c>
      <c r="O317" s="130">
        <f t="shared" si="145"/>
        <v>6761580</v>
      </c>
      <c r="P317" s="131">
        <v>28.050058832403078</v>
      </c>
      <c r="Q317" s="130">
        <v>185943840</v>
      </c>
      <c r="R317" s="131">
        <v>26.100117664806156</v>
      </c>
      <c r="S317" s="130">
        <v>173017680</v>
      </c>
      <c r="T317" s="130">
        <f t="shared" si="146"/>
        <v>358961520</v>
      </c>
      <c r="U317" s="130">
        <f t="shared" si="138"/>
        <v>185943840</v>
      </c>
      <c r="V317" s="130">
        <f t="shared" si="139"/>
        <v>0</v>
      </c>
      <c r="W317" s="130">
        <f t="shared" si="140"/>
        <v>173017680</v>
      </c>
      <c r="X317" s="130">
        <f t="shared" si="141"/>
        <v>0</v>
      </c>
      <c r="Y317" s="130">
        <f t="shared" si="142"/>
        <v>0</v>
      </c>
    </row>
    <row r="318" spans="2:25" x14ac:dyDescent="0.25">
      <c r="B318" s="122" t="s">
        <v>653</v>
      </c>
      <c r="C318" s="122" t="s">
        <v>654</v>
      </c>
      <c r="D318" s="123" t="s">
        <v>475</v>
      </c>
      <c r="E318" s="123" t="s">
        <v>476</v>
      </c>
      <c r="F318" s="123">
        <v>111138</v>
      </c>
      <c r="G318" s="125">
        <v>3</v>
      </c>
      <c r="H318" s="171" t="s">
        <v>474</v>
      </c>
      <c r="I318" s="126">
        <v>6000000</v>
      </c>
      <c r="J318" s="172">
        <v>0.1148</v>
      </c>
      <c r="K318" s="128">
        <f t="shared" si="143"/>
        <v>6689000</v>
      </c>
      <c r="L318" s="129">
        <v>1.4999999999999999E-2</v>
      </c>
      <c r="M318" s="130">
        <f t="shared" si="144"/>
        <v>6789335</v>
      </c>
      <c r="N318" s="129">
        <v>0.02</v>
      </c>
      <c r="O318" s="130">
        <f t="shared" si="145"/>
        <v>6822780</v>
      </c>
      <c r="P318" s="131">
        <v>0</v>
      </c>
      <c r="Q318" s="130">
        <v>0</v>
      </c>
      <c r="R318" s="131">
        <v>29.730901480041858</v>
      </c>
      <c r="S318" s="130">
        <v>198870000</v>
      </c>
      <c r="T318" s="130">
        <f t="shared" si="146"/>
        <v>198870000</v>
      </c>
      <c r="U318" s="130">
        <f t="shared" si="138"/>
        <v>0</v>
      </c>
      <c r="V318" s="130">
        <f t="shared" si="139"/>
        <v>0</v>
      </c>
      <c r="W318" s="130">
        <f t="shared" si="140"/>
        <v>197086145.91119748</v>
      </c>
      <c r="X318" s="130">
        <f t="shared" si="141"/>
        <v>1783854.0888025165</v>
      </c>
      <c r="Y318" s="130">
        <f t="shared" si="142"/>
        <v>1783854.0888025165</v>
      </c>
    </row>
    <row r="319" spans="2:25" x14ac:dyDescent="0.25">
      <c r="B319" s="122" t="s">
        <v>655</v>
      </c>
      <c r="C319" s="122" t="s">
        <v>105</v>
      </c>
      <c r="D319" s="123" t="s">
        <v>472</v>
      </c>
      <c r="E319" s="123" t="s">
        <v>473</v>
      </c>
      <c r="F319" s="124">
        <v>107961</v>
      </c>
      <c r="G319" s="125">
        <v>3</v>
      </c>
      <c r="H319" s="171" t="s">
        <v>474</v>
      </c>
      <c r="I319" s="126">
        <v>13325000</v>
      </c>
      <c r="J319" s="172">
        <v>0.1048</v>
      </c>
      <c r="K319" s="128">
        <f t="shared" si="143"/>
        <v>14721000</v>
      </c>
      <c r="L319" s="129">
        <v>1.4999999999999999E-2</v>
      </c>
      <c r="M319" s="130">
        <f t="shared" si="144"/>
        <v>14941815</v>
      </c>
      <c r="N319" s="129">
        <v>0.02</v>
      </c>
      <c r="O319" s="130">
        <f t="shared" si="145"/>
        <v>15015420</v>
      </c>
      <c r="P319" s="131">
        <v>4.5999999999999996</v>
      </c>
      <c r="Q319" s="130">
        <v>67716600</v>
      </c>
      <c r="R319" s="131">
        <v>4.9000000000000004</v>
      </c>
      <c r="S319" s="130">
        <v>72132900</v>
      </c>
      <c r="T319" s="130">
        <f t="shared" si="146"/>
        <v>139849500</v>
      </c>
      <c r="U319" s="130">
        <f t="shared" si="138"/>
        <v>67716600</v>
      </c>
      <c r="V319" s="130">
        <f t="shared" si="139"/>
        <v>0</v>
      </c>
      <c r="W319" s="130">
        <f t="shared" si="140"/>
        <v>72132900</v>
      </c>
      <c r="X319" s="130">
        <f t="shared" si="141"/>
        <v>0</v>
      </c>
      <c r="Y319" s="130">
        <f t="shared" si="142"/>
        <v>0</v>
      </c>
    </row>
    <row r="320" spans="2:25" x14ac:dyDescent="0.25">
      <c r="B320" s="122" t="s">
        <v>655</v>
      </c>
      <c r="C320" s="122" t="s">
        <v>105</v>
      </c>
      <c r="D320" s="123" t="s">
        <v>475</v>
      </c>
      <c r="E320" s="123" t="s">
        <v>476</v>
      </c>
      <c r="F320" s="124">
        <v>107961</v>
      </c>
      <c r="G320" s="125">
        <v>3</v>
      </c>
      <c r="H320" s="171" t="s">
        <v>474</v>
      </c>
      <c r="I320" s="126">
        <v>13325000</v>
      </c>
      <c r="J320" s="172">
        <v>0.1148</v>
      </c>
      <c r="K320" s="128">
        <f t="shared" si="143"/>
        <v>14855000</v>
      </c>
      <c r="L320" s="129">
        <v>1.4999999999999999E-2</v>
      </c>
      <c r="M320" s="130">
        <f t="shared" si="144"/>
        <v>15077825</v>
      </c>
      <c r="N320" s="129">
        <v>0.02</v>
      </c>
      <c r="O320" s="130">
        <f t="shared" si="145"/>
        <v>15152100</v>
      </c>
      <c r="P320" s="131">
        <v>5.8478626725008418</v>
      </c>
      <c r="Q320" s="130">
        <v>86870000</v>
      </c>
      <c r="R320" s="131">
        <v>0</v>
      </c>
      <c r="S320" s="130"/>
      <c r="T320" s="130">
        <f t="shared" si="146"/>
        <v>86870000</v>
      </c>
      <c r="U320" s="130">
        <f t="shared" si="138"/>
        <v>86086386.401884899</v>
      </c>
      <c r="V320" s="130">
        <f t="shared" si="139"/>
        <v>783613.59811510146</v>
      </c>
      <c r="W320" s="130">
        <f t="shared" si="140"/>
        <v>0</v>
      </c>
      <c r="X320" s="130">
        <f t="shared" si="141"/>
        <v>0</v>
      </c>
      <c r="Y320" s="130">
        <f t="shared" si="142"/>
        <v>783613.59811510146</v>
      </c>
    </row>
    <row r="321" spans="2:25" x14ac:dyDescent="0.25">
      <c r="B321" s="122"/>
      <c r="C321" s="132" t="s">
        <v>656</v>
      </c>
      <c r="D321" s="174"/>
      <c r="E321" s="174"/>
      <c r="F321" s="134"/>
      <c r="G321" s="134"/>
      <c r="H321" s="175"/>
      <c r="I321" s="126"/>
      <c r="J321" s="172" t="s">
        <v>544</v>
      </c>
      <c r="K321" s="128"/>
      <c r="L321" s="125"/>
      <c r="M321" s="122"/>
      <c r="N321" s="125"/>
      <c r="O321" s="122"/>
      <c r="P321" s="131"/>
      <c r="Q321" s="130"/>
      <c r="R321" s="131"/>
      <c r="S321" s="130"/>
      <c r="T321" s="130"/>
      <c r="U321" s="176"/>
      <c r="V321" s="130"/>
      <c r="W321" s="130"/>
      <c r="X321" s="130"/>
      <c r="Y321" s="130"/>
    </row>
    <row r="322" spans="2:25" x14ac:dyDescent="0.25">
      <c r="B322" s="122" t="s">
        <v>657</v>
      </c>
      <c r="C322" s="122" t="s">
        <v>658</v>
      </c>
      <c r="D322" s="123" t="s">
        <v>472</v>
      </c>
      <c r="E322" s="123" t="s">
        <v>473</v>
      </c>
      <c r="F322" s="124">
        <v>107962</v>
      </c>
      <c r="G322" s="125">
        <v>2</v>
      </c>
      <c r="H322" s="171" t="s">
        <v>474</v>
      </c>
      <c r="I322" s="126">
        <v>4972000</v>
      </c>
      <c r="J322" s="172">
        <v>0.1048</v>
      </c>
      <c r="K322" s="128">
        <f>+ROUND((I322*J322)+I322,-3)</f>
        <v>5493000</v>
      </c>
      <c r="L322" s="129">
        <v>1.4999999999999999E-2</v>
      </c>
      <c r="M322" s="130">
        <f>+(K322*L322)+K322</f>
        <v>5575395</v>
      </c>
      <c r="N322" s="129"/>
      <c r="O322" s="130"/>
      <c r="P322" s="131">
        <v>5.2412160932095393</v>
      </c>
      <c r="Q322" s="130">
        <v>28790000</v>
      </c>
      <c r="R322" s="131">
        <v>8</v>
      </c>
      <c r="S322" s="130">
        <v>43944000</v>
      </c>
      <c r="T322" s="130">
        <f t="shared" ref="T322:T325" si="147">Q322+S322</f>
        <v>72734000</v>
      </c>
      <c r="U322" s="130">
        <f>+ROUND((I322*$U$11)+I322,-3)*P322</f>
        <v>28790000</v>
      </c>
      <c r="V322" s="130">
        <f>Q322-U322</f>
        <v>0</v>
      </c>
      <c r="W322" s="130">
        <f>+ROUND((I322*$W$11)+I322,-3)*R322</f>
        <v>43944000</v>
      </c>
      <c r="X322" s="130">
        <f>S322-W322</f>
        <v>0</v>
      </c>
      <c r="Y322" s="130">
        <f>V322+X322</f>
        <v>0</v>
      </c>
    </row>
    <row r="323" spans="2:25" x14ac:dyDescent="0.25">
      <c r="B323" s="122" t="s">
        <v>657</v>
      </c>
      <c r="C323" s="122" t="s">
        <v>658</v>
      </c>
      <c r="D323" s="123" t="s">
        <v>475</v>
      </c>
      <c r="E323" s="123" t="s">
        <v>476</v>
      </c>
      <c r="F323" s="124">
        <v>107962</v>
      </c>
      <c r="G323" s="125">
        <v>2</v>
      </c>
      <c r="H323" s="171" t="s">
        <v>474</v>
      </c>
      <c r="I323" s="126">
        <v>4972000</v>
      </c>
      <c r="J323" s="172">
        <v>0.1148</v>
      </c>
      <c r="K323" s="128">
        <f>+ROUND((I323*J323)+I323,-3)</f>
        <v>5543000</v>
      </c>
      <c r="L323" s="129">
        <v>1.4999999999999999E-2</v>
      </c>
      <c r="M323" s="130">
        <f>+(K323*L323)+K323</f>
        <v>5626145</v>
      </c>
      <c r="N323" s="129"/>
      <c r="O323" s="130"/>
      <c r="P323" s="131">
        <v>7.1758975284142164</v>
      </c>
      <c r="Q323" s="130">
        <v>39776000</v>
      </c>
      <c r="R323" s="131">
        <v>6.9368572974923328</v>
      </c>
      <c r="S323" s="130">
        <v>38451000</v>
      </c>
      <c r="T323" s="130">
        <f t="shared" si="147"/>
        <v>78227000</v>
      </c>
      <c r="U323" s="130">
        <f>+ROUND((I323*$U$11)+I323,-3)*P323</f>
        <v>39417205.123579293</v>
      </c>
      <c r="V323" s="130">
        <f>Q323-U323</f>
        <v>358794.87642070651</v>
      </c>
      <c r="W323" s="130">
        <f>+ROUND((I323*$W$11)+I323,-3)*R323</f>
        <v>38104157.135125384</v>
      </c>
      <c r="X323" s="130">
        <f>S323-W323</f>
        <v>346842.86487461627</v>
      </c>
      <c r="Y323" s="130">
        <f>V323+X323</f>
        <v>705637.74129532278</v>
      </c>
    </row>
    <row r="324" spans="2:25" x14ac:dyDescent="0.25">
      <c r="B324" s="122" t="s">
        <v>659</v>
      </c>
      <c r="C324" s="122" t="s">
        <v>199</v>
      </c>
      <c r="D324" s="123" t="s">
        <v>472</v>
      </c>
      <c r="E324" s="123" t="s">
        <v>473</v>
      </c>
      <c r="F324" s="124">
        <v>1021</v>
      </c>
      <c r="G324" s="125">
        <v>6</v>
      </c>
      <c r="H324" s="171" t="s">
        <v>474</v>
      </c>
      <c r="I324" s="126">
        <v>8656000</v>
      </c>
      <c r="J324" s="172">
        <v>0.1048</v>
      </c>
      <c r="K324" s="128">
        <f>+ROUND((I324*J324)+I324,-3)</f>
        <v>9563000</v>
      </c>
      <c r="L324" s="129">
        <v>1.4999999999999999E-2</v>
      </c>
      <c r="M324" s="130">
        <f>+(K324*L324)+K324</f>
        <v>9706445</v>
      </c>
      <c r="N324" s="129">
        <v>0.02</v>
      </c>
      <c r="O324" s="130">
        <f>+(K324*N324)+K324</f>
        <v>9754260</v>
      </c>
      <c r="P324" s="131">
        <v>4.0757764299905883</v>
      </c>
      <c r="Q324" s="130">
        <v>38976650</v>
      </c>
      <c r="R324" s="131">
        <v>4.55</v>
      </c>
      <c r="S324" s="130">
        <v>43511650</v>
      </c>
      <c r="T324" s="130">
        <f t="shared" si="147"/>
        <v>82488300</v>
      </c>
      <c r="U324" s="130">
        <f>+ROUND((I324*$U$11)+I324,-3)*P324</f>
        <v>38976649.999999993</v>
      </c>
      <c r="V324" s="130">
        <f>Q324-U324</f>
        <v>0</v>
      </c>
      <c r="W324" s="130">
        <f>+ROUND((I324*$W$11)+I324,-3)*R324</f>
        <v>43511650</v>
      </c>
      <c r="X324" s="130">
        <f>S324-W324</f>
        <v>0</v>
      </c>
      <c r="Y324" s="130">
        <f>V324+X324</f>
        <v>0</v>
      </c>
    </row>
    <row r="325" spans="2:25" x14ac:dyDescent="0.25">
      <c r="B325" s="122" t="s">
        <v>659</v>
      </c>
      <c r="C325" s="122" t="s">
        <v>199</v>
      </c>
      <c r="D325" s="123" t="s">
        <v>475</v>
      </c>
      <c r="E325" s="123" t="s">
        <v>476</v>
      </c>
      <c r="F325" s="124">
        <v>1021</v>
      </c>
      <c r="G325" s="125">
        <v>6</v>
      </c>
      <c r="H325" s="171" t="s">
        <v>474</v>
      </c>
      <c r="I325" s="126">
        <v>8656000</v>
      </c>
      <c r="J325" s="172">
        <v>0.1148</v>
      </c>
      <c r="K325" s="128">
        <f>+ROUND((I325*J325)+I325,-3)</f>
        <v>9650000</v>
      </c>
      <c r="L325" s="129">
        <v>1.4999999999999999E-2</v>
      </c>
      <c r="M325" s="130">
        <f>+(K325*L325)+K325</f>
        <v>9794750</v>
      </c>
      <c r="N325" s="129">
        <v>0.02</v>
      </c>
      <c r="O325" s="130">
        <f>+(K325*N325)+K325</f>
        <v>9843000</v>
      </c>
      <c r="P325" s="131">
        <v>2.6909844559585494</v>
      </c>
      <c r="Q325" s="130">
        <v>25968000</v>
      </c>
      <c r="R325" s="131">
        <v>0.99098445595854923</v>
      </c>
      <c r="S325" s="130">
        <v>9563000</v>
      </c>
      <c r="T325" s="130">
        <f t="shared" si="147"/>
        <v>35531000</v>
      </c>
      <c r="U325" s="130">
        <f>+ROUND((I325*$U$11)+I325,-3)*P325</f>
        <v>25733884.352331609</v>
      </c>
      <c r="V325" s="130">
        <f>Q325-U325</f>
        <v>234115.64766839147</v>
      </c>
      <c r="W325" s="130">
        <f>+ROUND((I325*$W$11)+I325,-3)*R325</f>
        <v>9476784.3523316067</v>
      </c>
      <c r="X325" s="130">
        <f>S325-W325</f>
        <v>86215.647668393329</v>
      </c>
      <c r="Y325" s="130">
        <f>V325+X325</f>
        <v>320331.29533678479</v>
      </c>
    </row>
    <row r="326" spans="2:25" x14ac:dyDescent="0.25">
      <c r="B326" s="122"/>
      <c r="C326" s="132" t="s">
        <v>27</v>
      </c>
      <c r="D326" s="174"/>
      <c r="E326" s="174"/>
      <c r="F326" s="134"/>
      <c r="G326" s="134"/>
      <c r="H326" s="175"/>
      <c r="I326" s="126"/>
      <c r="J326" s="172" t="s">
        <v>544</v>
      </c>
      <c r="K326" s="128"/>
      <c r="L326" s="125"/>
      <c r="M326" s="122"/>
      <c r="N326" s="125"/>
      <c r="O326" s="122"/>
      <c r="P326" s="131"/>
      <c r="Q326" s="130"/>
      <c r="R326" s="131"/>
      <c r="S326" s="130"/>
      <c r="T326" s="130"/>
      <c r="U326" s="176"/>
      <c r="V326" s="130"/>
      <c r="W326" s="130"/>
      <c r="X326" s="130"/>
      <c r="Y326" s="130"/>
    </row>
    <row r="327" spans="2:25" x14ac:dyDescent="0.25">
      <c r="B327" s="122" t="s">
        <v>660</v>
      </c>
      <c r="C327" s="122" t="s">
        <v>126</v>
      </c>
      <c r="D327" s="123" t="s">
        <v>472</v>
      </c>
      <c r="E327" s="123" t="s">
        <v>473</v>
      </c>
      <c r="F327" s="124">
        <v>998</v>
      </c>
      <c r="G327" s="125">
        <v>2</v>
      </c>
      <c r="H327" s="171" t="s">
        <v>474</v>
      </c>
      <c r="I327" s="126">
        <v>10239000</v>
      </c>
      <c r="J327" s="172">
        <v>0.1048</v>
      </c>
      <c r="K327" s="128">
        <f t="shared" ref="K327:K342" si="148">+ROUND((I327*J327)+I327,-3)</f>
        <v>11312000</v>
      </c>
      <c r="L327" s="129">
        <v>1.4999999999999999E-2</v>
      </c>
      <c r="M327" s="130">
        <f t="shared" ref="M327:M342" si="149">+(K327*L327)+K327</f>
        <v>11481680</v>
      </c>
      <c r="N327" s="129">
        <v>0.02</v>
      </c>
      <c r="O327" s="130">
        <f t="shared" ref="O327:O342" si="150">+(K327*N327)+K327</f>
        <v>11538240</v>
      </c>
      <c r="P327" s="131">
        <v>12.604490806223479</v>
      </c>
      <c r="Q327" s="130">
        <v>142582000</v>
      </c>
      <c r="R327" s="131">
        <v>11.6</v>
      </c>
      <c r="S327" s="130">
        <v>131219200</v>
      </c>
      <c r="T327" s="130">
        <f t="shared" ref="T327:T342" si="151">Q327+S327</f>
        <v>273801200</v>
      </c>
      <c r="U327" s="130">
        <f t="shared" ref="U327:U362" si="152">+ROUND((I327*$U$11)+I327,-3)*P327</f>
        <v>142582000</v>
      </c>
      <c r="V327" s="130">
        <f t="shared" ref="V327:V362" si="153">Q327-U327</f>
        <v>0</v>
      </c>
      <c r="W327" s="130">
        <f t="shared" ref="W327:W362" si="154">+ROUND((I327*$W$11)+I327,-3)*R327</f>
        <v>131219200</v>
      </c>
      <c r="X327" s="130">
        <f t="shared" ref="X327:X362" si="155">S327-W327</f>
        <v>0</v>
      </c>
      <c r="Y327" s="130">
        <f t="shared" ref="Y327:Y362" si="156">V327+X327</f>
        <v>0</v>
      </c>
    </row>
    <row r="328" spans="2:25" x14ac:dyDescent="0.25">
      <c r="B328" s="122" t="s">
        <v>660</v>
      </c>
      <c r="C328" s="122" t="s">
        <v>126</v>
      </c>
      <c r="D328" s="123" t="s">
        <v>475</v>
      </c>
      <c r="E328" s="123" t="s">
        <v>476</v>
      </c>
      <c r="F328" s="124">
        <v>998</v>
      </c>
      <c r="G328" s="125">
        <v>2</v>
      </c>
      <c r="H328" s="171" t="s">
        <v>474</v>
      </c>
      <c r="I328" s="126">
        <v>10239000</v>
      </c>
      <c r="J328" s="172">
        <v>0.1148</v>
      </c>
      <c r="K328" s="128">
        <f t="shared" si="148"/>
        <v>11414000</v>
      </c>
      <c r="L328" s="129">
        <v>1.4999999999999999E-2</v>
      </c>
      <c r="M328" s="130">
        <f t="shared" si="149"/>
        <v>11585210</v>
      </c>
      <c r="N328" s="129">
        <v>0.02</v>
      </c>
      <c r="O328" s="130">
        <f t="shared" si="150"/>
        <v>11642280</v>
      </c>
      <c r="P328" s="131">
        <v>11.603381811810058</v>
      </c>
      <c r="Q328" s="130">
        <v>132441000</v>
      </c>
      <c r="R328" s="131">
        <v>11.892763273173296</v>
      </c>
      <c r="S328" s="130">
        <v>135744000</v>
      </c>
      <c r="T328" s="130">
        <f t="shared" si="151"/>
        <v>268185000</v>
      </c>
      <c r="U328" s="130">
        <f t="shared" si="152"/>
        <v>131257455.05519538</v>
      </c>
      <c r="V328" s="130">
        <f t="shared" si="153"/>
        <v>1183544.9448046237</v>
      </c>
      <c r="W328" s="130">
        <f t="shared" si="154"/>
        <v>134530938.14613631</v>
      </c>
      <c r="X328" s="130">
        <f t="shared" si="155"/>
        <v>1213061.8538636863</v>
      </c>
      <c r="Y328" s="130">
        <f t="shared" si="156"/>
        <v>2396606.79866831</v>
      </c>
    </row>
    <row r="329" spans="2:25" x14ac:dyDescent="0.25">
      <c r="B329" s="122" t="s">
        <v>661</v>
      </c>
      <c r="C329" s="122" t="s">
        <v>127</v>
      </c>
      <c r="D329" s="123" t="s">
        <v>472</v>
      </c>
      <c r="E329" s="123" t="s">
        <v>473</v>
      </c>
      <c r="F329" s="124">
        <v>7690</v>
      </c>
      <c r="G329" s="125">
        <v>2</v>
      </c>
      <c r="H329" s="171" t="s">
        <v>474</v>
      </c>
      <c r="I329" s="126">
        <v>10239000</v>
      </c>
      <c r="J329" s="172">
        <v>0.1048</v>
      </c>
      <c r="K329" s="128">
        <f t="shared" si="148"/>
        <v>11312000</v>
      </c>
      <c r="L329" s="129">
        <v>1.4999999999999999E-2</v>
      </c>
      <c r="M329" s="130">
        <f t="shared" si="149"/>
        <v>11481680</v>
      </c>
      <c r="N329" s="129">
        <v>0.02</v>
      </c>
      <c r="O329" s="130">
        <f t="shared" si="150"/>
        <v>11538240</v>
      </c>
      <c r="P329" s="131">
        <v>0</v>
      </c>
      <c r="Q329" s="130">
        <v>0</v>
      </c>
      <c r="R329" s="131">
        <v>5.5</v>
      </c>
      <c r="S329" s="130">
        <v>62216000</v>
      </c>
      <c r="T329" s="130">
        <f t="shared" si="151"/>
        <v>62216000</v>
      </c>
      <c r="U329" s="130">
        <f t="shared" si="152"/>
        <v>0</v>
      </c>
      <c r="V329" s="130">
        <f t="shared" si="153"/>
        <v>0</v>
      </c>
      <c r="W329" s="130">
        <f t="shared" si="154"/>
        <v>62216000</v>
      </c>
      <c r="X329" s="130">
        <f t="shared" si="155"/>
        <v>0</v>
      </c>
      <c r="Y329" s="130">
        <f t="shared" si="156"/>
        <v>0</v>
      </c>
    </row>
    <row r="330" spans="2:25" x14ac:dyDescent="0.25">
      <c r="B330" s="122" t="s">
        <v>661</v>
      </c>
      <c r="C330" s="122" t="s">
        <v>127</v>
      </c>
      <c r="D330" s="123" t="s">
        <v>475</v>
      </c>
      <c r="E330" s="123" t="s">
        <v>476</v>
      </c>
      <c r="F330" s="124">
        <v>7690</v>
      </c>
      <c r="G330" s="125">
        <v>2</v>
      </c>
      <c r="H330" s="171" t="s">
        <v>474</v>
      </c>
      <c r="I330" s="126">
        <v>10239000</v>
      </c>
      <c r="J330" s="172">
        <v>0.1148</v>
      </c>
      <c r="K330" s="128">
        <f t="shared" si="148"/>
        <v>11414000</v>
      </c>
      <c r="L330" s="129">
        <v>1.4999999999999999E-2</v>
      </c>
      <c r="M330" s="130">
        <f t="shared" si="149"/>
        <v>11585210</v>
      </c>
      <c r="N330" s="129">
        <v>0.02</v>
      </c>
      <c r="O330" s="130">
        <f t="shared" si="150"/>
        <v>11642280</v>
      </c>
      <c r="P330" s="131">
        <v>5.8573681443840897</v>
      </c>
      <c r="Q330" s="130">
        <v>66856000</v>
      </c>
      <c r="R330" s="131">
        <v>0</v>
      </c>
      <c r="S330" s="130"/>
      <c r="T330" s="130">
        <f t="shared" si="151"/>
        <v>66856000</v>
      </c>
      <c r="U330" s="130">
        <f t="shared" si="152"/>
        <v>66258548.449272826</v>
      </c>
      <c r="V330" s="130">
        <f t="shared" si="153"/>
        <v>597451.55072717369</v>
      </c>
      <c r="W330" s="130">
        <f t="shared" si="154"/>
        <v>0</v>
      </c>
      <c r="X330" s="130">
        <f t="shared" si="155"/>
        <v>0</v>
      </c>
      <c r="Y330" s="130">
        <f t="shared" si="156"/>
        <v>597451.55072717369</v>
      </c>
    </row>
    <row r="331" spans="2:25" x14ac:dyDescent="0.25">
      <c r="B331" s="122" t="s">
        <v>662</v>
      </c>
      <c r="C331" s="122" t="s">
        <v>663</v>
      </c>
      <c r="D331" s="123" t="s">
        <v>472</v>
      </c>
      <c r="E331" s="123" t="s">
        <v>473</v>
      </c>
      <c r="F331" s="124">
        <v>107711</v>
      </c>
      <c r="G331" s="125">
        <v>2</v>
      </c>
      <c r="H331" s="171" t="s">
        <v>474</v>
      </c>
      <c r="I331" s="126">
        <v>12187000</v>
      </c>
      <c r="J331" s="172">
        <v>0.1048</v>
      </c>
      <c r="K331" s="128">
        <f t="shared" si="148"/>
        <v>13464000</v>
      </c>
      <c r="L331" s="129">
        <v>1.4999999999999999E-2</v>
      </c>
      <c r="M331" s="130">
        <f t="shared" si="149"/>
        <v>13665960</v>
      </c>
      <c r="N331" s="129">
        <v>0.02</v>
      </c>
      <c r="O331" s="130">
        <f t="shared" si="150"/>
        <v>13733280</v>
      </c>
      <c r="P331" s="131">
        <v>19.3</v>
      </c>
      <c r="Q331" s="130">
        <v>259855200</v>
      </c>
      <c r="R331" s="131">
        <v>19.7</v>
      </c>
      <c r="S331" s="130">
        <v>265240800</v>
      </c>
      <c r="T331" s="130">
        <f t="shared" si="151"/>
        <v>525096000</v>
      </c>
      <c r="U331" s="130">
        <f t="shared" si="152"/>
        <v>259855200</v>
      </c>
      <c r="V331" s="130">
        <f t="shared" si="153"/>
        <v>0</v>
      </c>
      <c r="W331" s="130">
        <f t="shared" si="154"/>
        <v>265240800</v>
      </c>
      <c r="X331" s="130">
        <f t="shared" si="155"/>
        <v>0</v>
      </c>
      <c r="Y331" s="130">
        <f t="shared" si="156"/>
        <v>0</v>
      </c>
    </row>
    <row r="332" spans="2:25" x14ac:dyDescent="0.25">
      <c r="B332" s="122" t="s">
        <v>662</v>
      </c>
      <c r="C332" s="122" t="s">
        <v>663</v>
      </c>
      <c r="D332" s="123" t="s">
        <v>475</v>
      </c>
      <c r="E332" s="123" t="s">
        <v>476</v>
      </c>
      <c r="F332" s="124">
        <v>107711</v>
      </c>
      <c r="G332" s="125">
        <v>2</v>
      </c>
      <c r="H332" s="171" t="s">
        <v>474</v>
      </c>
      <c r="I332" s="126">
        <v>12187000</v>
      </c>
      <c r="J332" s="172">
        <v>0.1148</v>
      </c>
      <c r="K332" s="128">
        <f t="shared" si="148"/>
        <v>13586000</v>
      </c>
      <c r="L332" s="129">
        <v>1.4999999999999999E-2</v>
      </c>
      <c r="M332" s="130">
        <f t="shared" si="149"/>
        <v>13789790</v>
      </c>
      <c r="N332" s="129">
        <v>0.02</v>
      </c>
      <c r="O332" s="130">
        <f t="shared" si="150"/>
        <v>13857720</v>
      </c>
      <c r="P332" s="131">
        <v>19.775945826586192</v>
      </c>
      <c r="Q332" s="130">
        <v>268676000</v>
      </c>
      <c r="R332" s="131">
        <v>0</v>
      </c>
      <c r="S332" s="130"/>
      <c r="T332" s="130">
        <f t="shared" si="151"/>
        <v>268676000</v>
      </c>
      <c r="U332" s="130">
        <f t="shared" si="152"/>
        <v>266263334.60915649</v>
      </c>
      <c r="V332" s="130">
        <f t="shared" si="153"/>
        <v>2412665.3908435106</v>
      </c>
      <c r="W332" s="130">
        <f t="shared" si="154"/>
        <v>0</v>
      </c>
      <c r="X332" s="130">
        <f t="shared" si="155"/>
        <v>0</v>
      </c>
      <c r="Y332" s="130">
        <f t="shared" si="156"/>
        <v>2412665.3908435106</v>
      </c>
    </row>
    <row r="333" spans="2:25" x14ac:dyDescent="0.25">
      <c r="B333" s="122" t="s">
        <v>664</v>
      </c>
      <c r="C333" s="122" t="s">
        <v>128</v>
      </c>
      <c r="D333" s="123" t="s">
        <v>472</v>
      </c>
      <c r="E333" s="123" t="s">
        <v>473</v>
      </c>
      <c r="F333" s="124">
        <v>104847</v>
      </c>
      <c r="G333" s="125">
        <v>4</v>
      </c>
      <c r="H333" s="171" t="s">
        <v>474</v>
      </c>
      <c r="I333" s="126">
        <v>11320000</v>
      </c>
      <c r="J333" s="172">
        <v>0.1048</v>
      </c>
      <c r="K333" s="128">
        <f t="shared" si="148"/>
        <v>12506000</v>
      </c>
      <c r="L333" s="129">
        <v>1.4999999999999999E-2</v>
      </c>
      <c r="M333" s="130">
        <f t="shared" si="149"/>
        <v>12693590</v>
      </c>
      <c r="N333" s="129">
        <v>0.02</v>
      </c>
      <c r="O333" s="130">
        <f t="shared" si="150"/>
        <v>12756120</v>
      </c>
      <c r="P333" s="131">
        <v>0</v>
      </c>
      <c r="Q333" s="130">
        <v>0</v>
      </c>
      <c r="R333" s="131">
        <v>0</v>
      </c>
      <c r="S333" s="130">
        <v>0</v>
      </c>
      <c r="T333" s="130">
        <f t="shared" si="151"/>
        <v>0</v>
      </c>
      <c r="U333" s="130">
        <f t="shared" si="152"/>
        <v>0</v>
      </c>
      <c r="V333" s="130">
        <f t="shared" si="153"/>
        <v>0</v>
      </c>
      <c r="W333" s="130">
        <f t="shared" si="154"/>
        <v>0</v>
      </c>
      <c r="X333" s="130">
        <f t="shared" si="155"/>
        <v>0</v>
      </c>
      <c r="Y333" s="130">
        <f t="shared" si="156"/>
        <v>0</v>
      </c>
    </row>
    <row r="334" spans="2:25" x14ac:dyDescent="0.25">
      <c r="B334" s="122" t="s">
        <v>664</v>
      </c>
      <c r="C334" s="122" t="s">
        <v>128</v>
      </c>
      <c r="D334" s="123" t="s">
        <v>475</v>
      </c>
      <c r="E334" s="123" t="s">
        <v>476</v>
      </c>
      <c r="F334" s="124">
        <v>104847</v>
      </c>
      <c r="G334" s="125">
        <v>4</v>
      </c>
      <c r="H334" s="171" t="s">
        <v>474</v>
      </c>
      <c r="I334" s="126">
        <v>11320000</v>
      </c>
      <c r="J334" s="172">
        <v>0.1148</v>
      </c>
      <c r="K334" s="128">
        <f t="shared" si="148"/>
        <v>12620000</v>
      </c>
      <c r="L334" s="129">
        <v>1.4999999999999999E-2</v>
      </c>
      <c r="M334" s="130">
        <f t="shared" si="149"/>
        <v>12809300</v>
      </c>
      <c r="N334" s="129">
        <v>0.02</v>
      </c>
      <c r="O334" s="130">
        <f t="shared" si="150"/>
        <v>12872400</v>
      </c>
      <c r="P334" s="131">
        <v>0</v>
      </c>
      <c r="Q334" s="130">
        <v>0</v>
      </c>
      <c r="R334" s="131">
        <v>0</v>
      </c>
      <c r="S334" s="130">
        <v>0</v>
      </c>
      <c r="T334" s="130">
        <f t="shared" si="151"/>
        <v>0</v>
      </c>
      <c r="U334" s="130">
        <f t="shared" si="152"/>
        <v>0</v>
      </c>
      <c r="V334" s="130">
        <f t="shared" si="153"/>
        <v>0</v>
      </c>
      <c r="W334" s="130">
        <f t="shared" si="154"/>
        <v>0</v>
      </c>
      <c r="X334" s="130">
        <f t="shared" si="155"/>
        <v>0</v>
      </c>
      <c r="Y334" s="130">
        <f t="shared" si="156"/>
        <v>0</v>
      </c>
    </row>
    <row r="335" spans="2:25" x14ac:dyDescent="0.25">
      <c r="B335" s="122" t="s">
        <v>665</v>
      </c>
      <c r="C335" s="122" t="s">
        <v>666</v>
      </c>
      <c r="D335" s="123" t="s">
        <v>472</v>
      </c>
      <c r="E335" s="123" t="s">
        <v>473</v>
      </c>
      <c r="F335" s="125">
        <v>106402</v>
      </c>
      <c r="G335" s="125">
        <v>4</v>
      </c>
      <c r="H335" s="171" t="s">
        <v>474</v>
      </c>
      <c r="I335" s="126">
        <v>11202000</v>
      </c>
      <c r="J335" s="172">
        <v>0.1048</v>
      </c>
      <c r="K335" s="128">
        <f t="shared" si="148"/>
        <v>12376000</v>
      </c>
      <c r="L335" s="129">
        <v>1.4999999999999999E-2</v>
      </c>
      <c r="M335" s="130">
        <f t="shared" si="149"/>
        <v>12561640</v>
      </c>
      <c r="N335" s="129">
        <v>0.02</v>
      </c>
      <c r="O335" s="130">
        <f t="shared" si="150"/>
        <v>12623520</v>
      </c>
      <c r="P335" s="131">
        <v>11.758985132514544</v>
      </c>
      <c r="Q335" s="130">
        <v>145529200</v>
      </c>
      <c r="R335" s="131">
        <v>28.75</v>
      </c>
      <c r="S335" s="130">
        <v>355810000</v>
      </c>
      <c r="T335" s="130">
        <f t="shared" si="151"/>
        <v>501339200</v>
      </c>
      <c r="U335" s="130">
        <f t="shared" si="152"/>
        <v>145529200</v>
      </c>
      <c r="V335" s="130">
        <f t="shared" si="153"/>
        <v>0</v>
      </c>
      <c r="W335" s="130">
        <f t="shared" si="154"/>
        <v>355810000</v>
      </c>
      <c r="X335" s="130">
        <f t="shared" si="155"/>
        <v>0</v>
      </c>
      <c r="Y335" s="130">
        <f t="shared" si="156"/>
        <v>0</v>
      </c>
    </row>
    <row r="336" spans="2:25" x14ac:dyDescent="0.25">
      <c r="B336" s="122" t="s">
        <v>665</v>
      </c>
      <c r="C336" s="122" t="s">
        <v>666</v>
      </c>
      <c r="D336" s="123" t="s">
        <v>475</v>
      </c>
      <c r="E336" s="123" t="s">
        <v>476</v>
      </c>
      <c r="F336" s="125">
        <v>106402</v>
      </c>
      <c r="G336" s="125">
        <v>4</v>
      </c>
      <c r="H336" s="171" t="s">
        <v>474</v>
      </c>
      <c r="I336" s="126">
        <v>11202000</v>
      </c>
      <c r="J336" s="172">
        <v>0.1148</v>
      </c>
      <c r="K336" s="128">
        <f t="shared" si="148"/>
        <v>12488000</v>
      </c>
      <c r="L336" s="129">
        <v>1.4999999999999999E-2</v>
      </c>
      <c r="M336" s="130">
        <f t="shared" si="149"/>
        <v>12675320</v>
      </c>
      <c r="N336" s="129">
        <v>0.02</v>
      </c>
      <c r="O336" s="130">
        <f t="shared" si="150"/>
        <v>12737760</v>
      </c>
      <c r="P336" s="131">
        <v>16.66944266495836</v>
      </c>
      <c r="Q336" s="130">
        <v>208168000</v>
      </c>
      <c r="R336" s="131">
        <v>0</v>
      </c>
      <c r="S336" s="130"/>
      <c r="T336" s="130">
        <f t="shared" si="151"/>
        <v>208168000</v>
      </c>
      <c r="U336" s="130">
        <f t="shared" si="152"/>
        <v>206301022.42152467</v>
      </c>
      <c r="V336" s="130">
        <f t="shared" si="153"/>
        <v>1866977.5784753263</v>
      </c>
      <c r="W336" s="130">
        <f t="shared" si="154"/>
        <v>0</v>
      </c>
      <c r="X336" s="130">
        <f t="shared" si="155"/>
        <v>0</v>
      </c>
      <c r="Y336" s="130">
        <f t="shared" si="156"/>
        <v>1866977.5784753263</v>
      </c>
    </row>
    <row r="337" spans="2:25" x14ac:dyDescent="0.25">
      <c r="B337" s="122" t="s">
        <v>667</v>
      </c>
      <c r="C337" s="122" t="s">
        <v>129</v>
      </c>
      <c r="D337" s="123" t="s">
        <v>472</v>
      </c>
      <c r="E337" s="123" t="s">
        <v>473</v>
      </c>
      <c r="F337" s="125">
        <v>106537</v>
      </c>
      <c r="G337" s="125">
        <v>4</v>
      </c>
      <c r="H337" s="171" t="s">
        <v>474</v>
      </c>
      <c r="I337" s="126">
        <v>10669000</v>
      </c>
      <c r="J337" s="172">
        <v>0.1048</v>
      </c>
      <c r="K337" s="128">
        <f t="shared" si="148"/>
        <v>11787000</v>
      </c>
      <c r="L337" s="129">
        <v>1.4999999999999999E-2</v>
      </c>
      <c r="M337" s="130">
        <f t="shared" si="149"/>
        <v>11963805</v>
      </c>
      <c r="N337" s="129">
        <v>0.02</v>
      </c>
      <c r="O337" s="130">
        <f t="shared" si="150"/>
        <v>12022740</v>
      </c>
      <c r="P337" s="131">
        <v>5.3044795113260372</v>
      </c>
      <c r="Q337" s="130">
        <v>62523900</v>
      </c>
      <c r="R337" s="131">
        <v>12.3</v>
      </c>
      <c r="S337" s="130">
        <v>144980100</v>
      </c>
      <c r="T337" s="130">
        <f t="shared" si="151"/>
        <v>207504000</v>
      </c>
      <c r="U337" s="130">
        <f t="shared" si="152"/>
        <v>62523900</v>
      </c>
      <c r="V337" s="130">
        <f t="shared" si="153"/>
        <v>0</v>
      </c>
      <c r="W337" s="130">
        <f t="shared" si="154"/>
        <v>144980100</v>
      </c>
      <c r="X337" s="130">
        <f t="shared" si="155"/>
        <v>0</v>
      </c>
      <c r="Y337" s="130">
        <f t="shared" si="156"/>
        <v>0</v>
      </c>
    </row>
    <row r="338" spans="2:25" x14ac:dyDescent="0.25">
      <c r="B338" s="122" t="s">
        <v>667</v>
      </c>
      <c r="C338" s="122" t="s">
        <v>129</v>
      </c>
      <c r="D338" s="123" t="s">
        <v>475</v>
      </c>
      <c r="E338" s="123" t="s">
        <v>476</v>
      </c>
      <c r="F338" s="125">
        <v>106537</v>
      </c>
      <c r="G338" s="125">
        <v>4</v>
      </c>
      <c r="H338" s="171" t="s">
        <v>474</v>
      </c>
      <c r="I338" s="126">
        <v>10669000</v>
      </c>
      <c r="J338" s="172">
        <v>0.1148</v>
      </c>
      <c r="K338" s="128">
        <f t="shared" si="148"/>
        <v>11894000</v>
      </c>
      <c r="L338" s="129">
        <v>1.4999999999999999E-2</v>
      </c>
      <c r="M338" s="130">
        <f t="shared" si="149"/>
        <v>12072410</v>
      </c>
      <c r="N338" s="129">
        <v>0.02</v>
      </c>
      <c r="O338" s="130">
        <f t="shared" si="150"/>
        <v>12131880</v>
      </c>
      <c r="P338" s="131">
        <v>6.8038506810156383</v>
      </c>
      <c r="Q338" s="130">
        <v>80925000</v>
      </c>
      <c r="R338" s="131">
        <v>0</v>
      </c>
      <c r="S338" s="130"/>
      <c r="T338" s="130">
        <f t="shared" si="151"/>
        <v>80925000</v>
      </c>
      <c r="U338" s="130">
        <f t="shared" si="152"/>
        <v>80196987.977131322</v>
      </c>
      <c r="V338" s="130">
        <f t="shared" si="153"/>
        <v>728012.02286867797</v>
      </c>
      <c r="W338" s="130">
        <f t="shared" si="154"/>
        <v>0</v>
      </c>
      <c r="X338" s="130">
        <f t="shared" si="155"/>
        <v>0</v>
      </c>
      <c r="Y338" s="130">
        <f t="shared" si="156"/>
        <v>728012.02286867797</v>
      </c>
    </row>
    <row r="339" spans="2:25" x14ac:dyDescent="0.25">
      <c r="B339" s="122" t="s">
        <v>668</v>
      </c>
      <c r="C339" s="122" t="s">
        <v>130</v>
      </c>
      <c r="D339" s="123" t="s">
        <v>472</v>
      </c>
      <c r="E339" s="123" t="s">
        <v>473</v>
      </c>
      <c r="F339" s="125">
        <v>106354</v>
      </c>
      <c r="G339" s="125">
        <v>4</v>
      </c>
      <c r="H339" s="171" t="s">
        <v>474</v>
      </c>
      <c r="I339" s="126">
        <v>10577000</v>
      </c>
      <c r="J339" s="172">
        <v>0.1048</v>
      </c>
      <c r="K339" s="128">
        <f t="shared" si="148"/>
        <v>11685000</v>
      </c>
      <c r="L339" s="129">
        <v>1.4999999999999999E-2</v>
      </c>
      <c r="M339" s="130">
        <f t="shared" si="149"/>
        <v>11860275</v>
      </c>
      <c r="N339" s="129">
        <v>0.02</v>
      </c>
      <c r="O339" s="130">
        <f t="shared" si="150"/>
        <v>11918700</v>
      </c>
      <c r="P339" s="131">
        <v>20.506726572528883</v>
      </c>
      <c r="Q339" s="130">
        <v>239621100</v>
      </c>
      <c r="R339" s="131">
        <v>34.5</v>
      </c>
      <c r="S339" s="130">
        <v>403132500</v>
      </c>
      <c r="T339" s="130">
        <f t="shared" si="151"/>
        <v>642753600</v>
      </c>
      <c r="U339" s="130">
        <f t="shared" si="152"/>
        <v>239621100</v>
      </c>
      <c r="V339" s="130">
        <f t="shared" si="153"/>
        <v>0</v>
      </c>
      <c r="W339" s="130">
        <f t="shared" si="154"/>
        <v>403132500</v>
      </c>
      <c r="X339" s="130">
        <f t="shared" si="155"/>
        <v>0</v>
      </c>
      <c r="Y339" s="130">
        <f t="shared" si="156"/>
        <v>0</v>
      </c>
    </row>
    <row r="340" spans="2:25" x14ac:dyDescent="0.25">
      <c r="B340" s="122" t="s">
        <v>668</v>
      </c>
      <c r="C340" s="122" t="s">
        <v>130</v>
      </c>
      <c r="D340" s="123" t="s">
        <v>475</v>
      </c>
      <c r="E340" s="123" t="s">
        <v>476</v>
      </c>
      <c r="F340" s="125">
        <v>106354</v>
      </c>
      <c r="G340" s="125">
        <v>4</v>
      </c>
      <c r="H340" s="171" t="s">
        <v>474</v>
      </c>
      <c r="I340" s="126">
        <v>10577000</v>
      </c>
      <c r="J340" s="172">
        <v>0.1148</v>
      </c>
      <c r="K340" s="128">
        <f t="shared" si="148"/>
        <v>11791000</v>
      </c>
      <c r="L340" s="129">
        <v>1.4999999999999999E-2</v>
      </c>
      <c r="M340" s="130">
        <f t="shared" si="149"/>
        <v>11967865</v>
      </c>
      <c r="N340" s="129">
        <v>0.02</v>
      </c>
      <c r="O340" s="130">
        <f t="shared" si="150"/>
        <v>12026820</v>
      </c>
      <c r="P340" s="131">
        <v>13.740819268933933</v>
      </c>
      <c r="Q340" s="130">
        <v>162018000</v>
      </c>
      <c r="R340" s="131">
        <v>0</v>
      </c>
      <c r="S340" s="130"/>
      <c r="T340" s="130">
        <f t="shared" si="151"/>
        <v>162018000</v>
      </c>
      <c r="U340" s="130">
        <f t="shared" si="152"/>
        <v>160561473.157493</v>
      </c>
      <c r="V340" s="130">
        <f t="shared" si="153"/>
        <v>1456526.8425070047</v>
      </c>
      <c r="W340" s="130">
        <f t="shared" si="154"/>
        <v>0</v>
      </c>
      <c r="X340" s="130">
        <f t="shared" si="155"/>
        <v>0</v>
      </c>
      <c r="Y340" s="130">
        <f t="shared" si="156"/>
        <v>1456526.8425070047</v>
      </c>
    </row>
    <row r="341" spans="2:25" x14ac:dyDescent="0.25">
      <c r="B341" s="122" t="s">
        <v>669</v>
      </c>
      <c r="C341" s="122" t="s">
        <v>670</v>
      </c>
      <c r="D341" s="123" t="s">
        <v>472</v>
      </c>
      <c r="E341" s="123" t="s">
        <v>473</v>
      </c>
      <c r="F341" s="124">
        <v>105875</v>
      </c>
      <c r="G341" s="125">
        <v>4</v>
      </c>
      <c r="H341" s="171" t="s">
        <v>474</v>
      </c>
      <c r="I341" s="126">
        <v>14381000</v>
      </c>
      <c r="J341" s="172">
        <v>0.1048</v>
      </c>
      <c r="K341" s="128">
        <f t="shared" si="148"/>
        <v>15888000</v>
      </c>
      <c r="L341" s="129">
        <v>1.4999999999999999E-2</v>
      </c>
      <c r="M341" s="130">
        <f t="shared" si="149"/>
        <v>16126320</v>
      </c>
      <c r="N341" s="129">
        <v>0.02</v>
      </c>
      <c r="O341" s="130">
        <f t="shared" si="150"/>
        <v>16205760</v>
      </c>
      <c r="P341" s="131">
        <v>8.1999999999999993</v>
      </c>
      <c r="Q341" s="130">
        <v>130281600</v>
      </c>
      <c r="R341" s="131">
        <v>8.9000125881168177</v>
      </c>
      <c r="S341" s="130">
        <v>141403400</v>
      </c>
      <c r="T341" s="130">
        <f t="shared" si="151"/>
        <v>271685000</v>
      </c>
      <c r="U341" s="130">
        <f t="shared" si="152"/>
        <v>130281599.99999999</v>
      </c>
      <c r="V341" s="130">
        <f t="shared" si="153"/>
        <v>0</v>
      </c>
      <c r="W341" s="130">
        <f t="shared" si="154"/>
        <v>141403400</v>
      </c>
      <c r="X341" s="130">
        <f t="shared" si="155"/>
        <v>0</v>
      </c>
      <c r="Y341" s="130">
        <f t="shared" si="156"/>
        <v>0</v>
      </c>
    </row>
    <row r="342" spans="2:25" x14ac:dyDescent="0.25">
      <c r="B342" s="122" t="s">
        <v>669</v>
      </c>
      <c r="C342" s="122" t="s">
        <v>670</v>
      </c>
      <c r="D342" s="123" t="s">
        <v>475</v>
      </c>
      <c r="E342" s="123" t="s">
        <v>476</v>
      </c>
      <c r="F342" s="124">
        <v>105875</v>
      </c>
      <c r="G342" s="125">
        <v>4</v>
      </c>
      <c r="H342" s="171" t="s">
        <v>474</v>
      </c>
      <c r="I342" s="126">
        <v>14381000</v>
      </c>
      <c r="J342" s="172">
        <v>0.1148</v>
      </c>
      <c r="K342" s="128">
        <f t="shared" si="148"/>
        <v>16032000</v>
      </c>
      <c r="L342" s="129">
        <v>1.4999999999999999E-2</v>
      </c>
      <c r="M342" s="130">
        <f t="shared" si="149"/>
        <v>16272480</v>
      </c>
      <c r="N342" s="129">
        <v>0.02</v>
      </c>
      <c r="O342" s="130">
        <f t="shared" si="150"/>
        <v>16352640</v>
      </c>
      <c r="P342" s="131">
        <v>7.9281437125748502</v>
      </c>
      <c r="Q342" s="130">
        <v>127104000</v>
      </c>
      <c r="R342" s="131">
        <v>0</v>
      </c>
      <c r="S342" s="130"/>
      <c r="T342" s="130">
        <f t="shared" si="151"/>
        <v>127104000</v>
      </c>
      <c r="U342" s="130">
        <f t="shared" si="152"/>
        <v>125962347.30538923</v>
      </c>
      <c r="V342" s="130">
        <f t="shared" si="153"/>
        <v>1141652.6946107745</v>
      </c>
      <c r="W342" s="130">
        <f t="shared" si="154"/>
        <v>0</v>
      </c>
      <c r="X342" s="130">
        <f t="shared" si="155"/>
        <v>0</v>
      </c>
      <c r="Y342" s="130">
        <f t="shared" si="156"/>
        <v>1141652.6946107745</v>
      </c>
    </row>
    <row r="343" spans="2:25" x14ac:dyDescent="0.25">
      <c r="B343" s="122"/>
      <c r="C343" s="132" t="s">
        <v>522</v>
      </c>
      <c r="D343" s="174"/>
      <c r="E343" s="174"/>
      <c r="F343" s="134"/>
      <c r="G343" s="134"/>
      <c r="H343" s="175"/>
      <c r="I343" s="126"/>
      <c r="J343" s="172" t="s">
        <v>544</v>
      </c>
      <c r="K343" s="128"/>
      <c r="L343" s="125"/>
      <c r="M343" s="122"/>
      <c r="N343" s="125"/>
      <c r="O343" s="122"/>
      <c r="P343" s="131"/>
      <c r="Q343" s="130"/>
      <c r="R343" s="131"/>
      <c r="S343" s="130"/>
      <c r="T343" s="130"/>
      <c r="U343" s="130">
        <f t="shared" si="152"/>
        <v>0</v>
      </c>
      <c r="V343" s="130">
        <f t="shared" si="153"/>
        <v>0</v>
      </c>
      <c r="W343" s="130">
        <f t="shared" si="154"/>
        <v>0</v>
      </c>
      <c r="X343" s="130">
        <f t="shared" si="155"/>
        <v>0</v>
      </c>
      <c r="Y343" s="130">
        <f t="shared" si="156"/>
        <v>0</v>
      </c>
    </row>
    <row r="344" spans="2:25" x14ac:dyDescent="0.25">
      <c r="B344" s="122" t="s">
        <v>671</v>
      </c>
      <c r="C344" s="122" t="s">
        <v>95</v>
      </c>
      <c r="D344" s="123" t="s">
        <v>472</v>
      </c>
      <c r="E344" s="123" t="s">
        <v>473</v>
      </c>
      <c r="F344" s="124">
        <v>52283</v>
      </c>
      <c r="G344" s="125">
        <v>8</v>
      </c>
      <c r="H344" s="171" t="s">
        <v>474</v>
      </c>
      <c r="I344" s="126">
        <v>16766000</v>
      </c>
      <c r="J344" s="172">
        <v>0.1048</v>
      </c>
      <c r="K344" s="128">
        <f t="shared" ref="K344:K353" si="157">+ROUND((I344*J344)+I344,-3)</f>
        <v>18523000</v>
      </c>
      <c r="L344" s="177">
        <v>0.01</v>
      </c>
      <c r="M344" s="130">
        <f t="shared" ref="M344:M353" si="158">+(K344*L344)+K344</f>
        <v>18708230</v>
      </c>
      <c r="N344" s="129"/>
      <c r="O344" s="130"/>
      <c r="P344" s="131">
        <v>9.4086929762997347</v>
      </c>
      <c r="Q344" s="130">
        <v>174277220</v>
      </c>
      <c r="R344" s="131">
        <v>9.4086929762997347</v>
      </c>
      <c r="S344" s="130">
        <v>174277220</v>
      </c>
      <c r="T344" s="130">
        <f t="shared" ref="T344:T353" si="159">Q344+S344</f>
        <v>348554440</v>
      </c>
      <c r="U344" s="130">
        <f t="shared" si="152"/>
        <v>174277220</v>
      </c>
      <c r="V344" s="130">
        <f t="shared" si="153"/>
        <v>0</v>
      </c>
      <c r="W344" s="130">
        <f t="shared" si="154"/>
        <v>174277220</v>
      </c>
      <c r="X344" s="130">
        <f t="shared" si="155"/>
        <v>0</v>
      </c>
      <c r="Y344" s="130">
        <f t="shared" si="156"/>
        <v>0</v>
      </c>
    </row>
    <row r="345" spans="2:25" x14ac:dyDescent="0.25">
      <c r="B345" s="122" t="s">
        <v>671</v>
      </c>
      <c r="C345" s="122" t="s">
        <v>95</v>
      </c>
      <c r="D345" s="123" t="s">
        <v>475</v>
      </c>
      <c r="E345" s="123" t="s">
        <v>476</v>
      </c>
      <c r="F345" s="124">
        <v>52283</v>
      </c>
      <c r="G345" s="125">
        <v>8</v>
      </c>
      <c r="H345" s="171" t="s">
        <v>474</v>
      </c>
      <c r="I345" s="126">
        <v>16766000</v>
      </c>
      <c r="J345" s="172">
        <v>0.1148</v>
      </c>
      <c r="K345" s="128">
        <f t="shared" si="157"/>
        <v>18691000</v>
      </c>
      <c r="L345" s="177">
        <v>0.01</v>
      </c>
      <c r="M345" s="130">
        <f t="shared" si="158"/>
        <v>18877910</v>
      </c>
      <c r="N345" s="129"/>
      <c r="O345" s="130"/>
      <c r="P345" s="131">
        <v>1.9820234337381628</v>
      </c>
      <c r="Q345" s="130">
        <v>37046000</v>
      </c>
      <c r="R345" s="131">
        <v>1.9820234337381628</v>
      </c>
      <c r="S345" s="130">
        <v>37046000</v>
      </c>
      <c r="T345" s="130">
        <f t="shared" si="159"/>
        <v>74092000</v>
      </c>
      <c r="U345" s="130">
        <f t="shared" si="152"/>
        <v>36713020.063131988</v>
      </c>
      <c r="V345" s="130">
        <f t="shared" si="153"/>
        <v>332979.93686801195</v>
      </c>
      <c r="W345" s="130">
        <f t="shared" si="154"/>
        <v>36713020.063131988</v>
      </c>
      <c r="X345" s="130">
        <f t="shared" si="155"/>
        <v>332979.93686801195</v>
      </c>
      <c r="Y345" s="130">
        <f t="shared" si="156"/>
        <v>665959.8737360239</v>
      </c>
    </row>
    <row r="346" spans="2:25" x14ac:dyDescent="0.25">
      <c r="B346" s="122" t="s">
        <v>672</v>
      </c>
      <c r="C346" s="122" t="s">
        <v>96</v>
      </c>
      <c r="D346" s="123" t="s">
        <v>472</v>
      </c>
      <c r="E346" s="123" t="s">
        <v>473</v>
      </c>
      <c r="F346" s="124">
        <v>108835</v>
      </c>
      <c r="G346" s="125">
        <v>2</v>
      </c>
      <c r="H346" s="171" t="s">
        <v>474</v>
      </c>
      <c r="I346" s="126">
        <v>5328000</v>
      </c>
      <c r="J346" s="172">
        <v>0.1048</v>
      </c>
      <c r="K346" s="128">
        <f t="shared" si="157"/>
        <v>5886000</v>
      </c>
      <c r="L346" s="129">
        <v>1.4999999999999999E-2</v>
      </c>
      <c r="M346" s="130">
        <f t="shared" si="158"/>
        <v>5974290</v>
      </c>
      <c r="N346" s="129"/>
      <c r="O346" s="130"/>
      <c r="P346" s="131">
        <v>5.9094801223241591</v>
      </c>
      <c r="Q346" s="130">
        <v>34783200</v>
      </c>
      <c r="R346" s="131">
        <v>10.909480122324158</v>
      </c>
      <c r="S346" s="130">
        <v>64213200</v>
      </c>
      <c r="T346" s="130">
        <f t="shared" si="159"/>
        <v>98996400</v>
      </c>
      <c r="U346" s="130">
        <f t="shared" si="152"/>
        <v>34783200</v>
      </c>
      <c r="V346" s="130">
        <f t="shared" si="153"/>
        <v>0</v>
      </c>
      <c r="W346" s="130">
        <f t="shared" si="154"/>
        <v>64213199.999999993</v>
      </c>
      <c r="X346" s="130">
        <f t="shared" si="155"/>
        <v>0</v>
      </c>
      <c r="Y346" s="130">
        <f t="shared" si="156"/>
        <v>0</v>
      </c>
    </row>
    <row r="347" spans="2:25" x14ac:dyDescent="0.25">
      <c r="B347" s="122" t="s">
        <v>672</v>
      </c>
      <c r="C347" s="122" t="s">
        <v>96</v>
      </c>
      <c r="D347" s="123" t="s">
        <v>475</v>
      </c>
      <c r="E347" s="123" t="s">
        <v>476</v>
      </c>
      <c r="F347" s="124">
        <v>108835</v>
      </c>
      <c r="G347" s="125">
        <v>2</v>
      </c>
      <c r="H347" s="171" t="s">
        <v>474</v>
      </c>
      <c r="I347" s="126">
        <v>5328000</v>
      </c>
      <c r="J347" s="172">
        <v>0.1148</v>
      </c>
      <c r="K347" s="128">
        <f t="shared" si="157"/>
        <v>5940000</v>
      </c>
      <c r="L347" s="129">
        <v>1.4999999999999999E-2</v>
      </c>
      <c r="M347" s="130">
        <f t="shared" si="158"/>
        <v>6029100</v>
      </c>
      <c r="N347" s="129"/>
      <c r="O347" s="130"/>
      <c r="P347" s="131">
        <v>11.890909090909091</v>
      </c>
      <c r="Q347" s="130">
        <v>70632000</v>
      </c>
      <c r="R347" s="131">
        <v>9.9090909090909083</v>
      </c>
      <c r="S347" s="130">
        <v>58860000</v>
      </c>
      <c r="T347" s="130">
        <f t="shared" si="159"/>
        <v>129492000</v>
      </c>
      <c r="U347" s="130">
        <f t="shared" si="152"/>
        <v>69989890.909090906</v>
      </c>
      <c r="V347" s="130">
        <f t="shared" si="153"/>
        <v>642109.09090909362</v>
      </c>
      <c r="W347" s="130">
        <f t="shared" si="154"/>
        <v>58324909.090909086</v>
      </c>
      <c r="X347" s="130">
        <f t="shared" si="155"/>
        <v>535090.90909091383</v>
      </c>
      <c r="Y347" s="130">
        <f t="shared" si="156"/>
        <v>1177200.0000000075</v>
      </c>
    </row>
    <row r="348" spans="2:25" x14ac:dyDescent="0.25">
      <c r="B348" s="122" t="s">
        <v>673</v>
      </c>
      <c r="C348" s="122" t="s">
        <v>97</v>
      </c>
      <c r="D348" s="123" t="s">
        <v>472</v>
      </c>
      <c r="E348" s="123" t="s">
        <v>473</v>
      </c>
      <c r="F348" s="124">
        <v>90826</v>
      </c>
      <c r="G348" s="125">
        <v>4</v>
      </c>
      <c r="H348" s="171" t="s">
        <v>474</v>
      </c>
      <c r="I348" s="126">
        <v>12281000</v>
      </c>
      <c r="J348" s="172">
        <v>0.1048</v>
      </c>
      <c r="K348" s="128">
        <f t="shared" si="157"/>
        <v>13568000</v>
      </c>
      <c r="L348" s="177">
        <v>0.01</v>
      </c>
      <c r="M348" s="130">
        <f t="shared" si="158"/>
        <v>13703680</v>
      </c>
      <c r="N348" s="129"/>
      <c r="O348" s="130"/>
      <c r="P348" s="131">
        <v>16.831994398584907</v>
      </c>
      <c r="Q348" s="130">
        <v>228376500</v>
      </c>
      <c r="R348" s="131">
        <v>26.013023290094338</v>
      </c>
      <c r="S348" s="130">
        <v>352944700</v>
      </c>
      <c r="T348" s="130">
        <f t="shared" si="159"/>
        <v>581321200</v>
      </c>
      <c r="U348" s="130">
        <f t="shared" si="152"/>
        <v>228376500.00000003</v>
      </c>
      <c r="V348" s="130">
        <f t="shared" si="153"/>
        <v>0</v>
      </c>
      <c r="W348" s="130">
        <f t="shared" si="154"/>
        <v>352944700</v>
      </c>
      <c r="X348" s="130">
        <f t="shared" si="155"/>
        <v>0</v>
      </c>
      <c r="Y348" s="130">
        <f t="shared" si="156"/>
        <v>0</v>
      </c>
    </row>
    <row r="349" spans="2:25" x14ac:dyDescent="0.25">
      <c r="B349" s="122" t="s">
        <v>673</v>
      </c>
      <c r="C349" s="122" t="s">
        <v>97</v>
      </c>
      <c r="D349" s="123" t="s">
        <v>475</v>
      </c>
      <c r="E349" s="123" t="s">
        <v>476</v>
      </c>
      <c r="F349" s="124">
        <v>90826</v>
      </c>
      <c r="G349" s="125">
        <v>4</v>
      </c>
      <c r="H349" s="171" t="s">
        <v>474</v>
      </c>
      <c r="I349" s="126">
        <v>12281000</v>
      </c>
      <c r="J349" s="172">
        <v>0.1148</v>
      </c>
      <c r="K349" s="128">
        <f t="shared" si="157"/>
        <v>13691000</v>
      </c>
      <c r="L349" s="177">
        <v>0.01</v>
      </c>
      <c r="M349" s="130">
        <f t="shared" si="158"/>
        <v>13827910</v>
      </c>
      <c r="N349" s="129"/>
      <c r="O349" s="130"/>
      <c r="P349" s="131">
        <v>13.874223942736103</v>
      </c>
      <c r="Q349" s="130">
        <v>189952000</v>
      </c>
      <c r="R349" s="131">
        <v>14.865239938645825</v>
      </c>
      <c r="S349" s="130">
        <v>203520000</v>
      </c>
      <c r="T349" s="130">
        <f t="shared" si="159"/>
        <v>393472000</v>
      </c>
      <c r="U349" s="130">
        <f t="shared" si="152"/>
        <v>188245470.45504344</v>
      </c>
      <c r="V349" s="130">
        <f t="shared" si="153"/>
        <v>1706529.5449565649</v>
      </c>
      <c r="W349" s="130">
        <f t="shared" si="154"/>
        <v>201691575.48754656</v>
      </c>
      <c r="X349" s="130">
        <f t="shared" si="155"/>
        <v>1828424.5124534369</v>
      </c>
      <c r="Y349" s="130">
        <f t="shared" si="156"/>
        <v>3534954.0574100018</v>
      </c>
    </row>
    <row r="350" spans="2:25" x14ac:dyDescent="0.25">
      <c r="B350" s="122" t="s">
        <v>674</v>
      </c>
      <c r="C350" s="122" t="s">
        <v>98</v>
      </c>
      <c r="D350" s="123" t="s">
        <v>472</v>
      </c>
      <c r="E350" s="123" t="s">
        <v>473</v>
      </c>
      <c r="F350" s="124">
        <v>1010</v>
      </c>
      <c r="G350" s="125">
        <v>4</v>
      </c>
      <c r="H350" s="171" t="s">
        <v>474</v>
      </c>
      <c r="I350" s="126">
        <v>12281000</v>
      </c>
      <c r="J350" s="172">
        <v>0.1048</v>
      </c>
      <c r="K350" s="128">
        <f t="shared" si="157"/>
        <v>13568000</v>
      </c>
      <c r="L350" s="177">
        <v>0.01</v>
      </c>
      <c r="M350" s="130">
        <f t="shared" si="158"/>
        <v>13703680</v>
      </c>
      <c r="N350" s="129"/>
      <c r="O350" s="130"/>
      <c r="P350" s="131">
        <v>31.157107900943398</v>
      </c>
      <c r="Q350" s="130">
        <v>422739640</v>
      </c>
      <c r="R350" s="131">
        <v>40.057911261792455</v>
      </c>
      <c r="S350" s="130">
        <v>543505740</v>
      </c>
      <c r="T350" s="130">
        <f t="shared" si="159"/>
        <v>966245380</v>
      </c>
      <c r="U350" s="130">
        <f t="shared" si="152"/>
        <v>422739640</v>
      </c>
      <c r="V350" s="130">
        <f t="shared" si="153"/>
        <v>0</v>
      </c>
      <c r="W350" s="130">
        <f t="shared" si="154"/>
        <v>543505740</v>
      </c>
      <c r="X350" s="130">
        <f t="shared" si="155"/>
        <v>0</v>
      </c>
      <c r="Y350" s="130">
        <f t="shared" si="156"/>
        <v>0</v>
      </c>
    </row>
    <row r="351" spans="2:25" x14ac:dyDescent="0.25">
      <c r="B351" s="122" t="s">
        <v>674</v>
      </c>
      <c r="C351" s="122" t="s">
        <v>98</v>
      </c>
      <c r="D351" s="123" t="s">
        <v>475</v>
      </c>
      <c r="E351" s="123" t="s">
        <v>476</v>
      </c>
      <c r="F351" s="124">
        <v>1010</v>
      </c>
      <c r="G351" s="125">
        <v>4</v>
      </c>
      <c r="H351" s="171" t="s">
        <v>474</v>
      </c>
      <c r="I351" s="126">
        <v>12281000</v>
      </c>
      <c r="J351" s="172">
        <v>0.1148</v>
      </c>
      <c r="K351" s="128">
        <f t="shared" si="157"/>
        <v>13691000</v>
      </c>
      <c r="L351" s="177">
        <v>0.01</v>
      </c>
      <c r="M351" s="130">
        <f t="shared" si="158"/>
        <v>13827910</v>
      </c>
      <c r="N351" s="129"/>
      <c r="O351" s="130"/>
      <c r="P351" s="131">
        <v>6.9371119713680516</v>
      </c>
      <c r="Q351" s="130">
        <v>94976000</v>
      </c>
      <c r="R351" s="131">
        <v>7.9281279672777734</v>
      </c>
      <c r="S351" s="130">
        <v>108544000</v>
      </c>
      <c r="T351" s="130">
        <f t="shared" si="159"/>
        <v>203520000</v>
      </c>
      <c r="U351" s="130">
        <f t="shared" si="152"/>
        <v>94122735.227521718</v>
      </c>
      <c r="V351" s="130">
        <f t="shared" si="153"/>
        <v>853264.77247828245</v>
      </c>
      <c r="W351" s="130">
        <f t="shared" si="154"/>
        <v>107568840.26002483</v>
      </c>
      <c r="X351" s="130">
        <f t="shared" si="155"/>
        <v>975159.7399751693</v>
      </c>
      <c r="Y351" s="130">
        <f t="shared" si="156"/>
        <v>1828424.5124534518</v>
      </c>
    </row>
    <row r="352" spans="2:25" x14ac:dyDescent="0.25">
      <c r="B352" s="122" t="s">
        <v>675</v>
      </c>
      <c r="C352" s="122" t="s">
        <v>99</v>
      </c>
      <c r="D352" s="123" t="s">
        <v>472</v>
      </c>
      <c r="E352" s="123" t="s">
        <v>473</v>
      </c>
      <c r="F352" s="124">
        <v>1036</v>
      </c>
      <c r="G352" s="125">
        <v>4</v>
      </c>
      <c r="H352" s="171" t="s">
        <v>474</v>
      </c>
      <c r="I352" s="126">
        <v>12736000</v>
      </c>
      <c r="J352" s="172">
        <v>0.1048</v>
      </c>
      <c r="K352" s="128">
        <f t="shared" si="157"/>
        <v>14071000</v>
      </c>
      <c r="L352" s="129">
        <v>1.4999999999999999E-2</v>
      </c>
      <c r="M352" s="130">
        <f t="shared" si="158"/>
        <v>14282065</v>
      </c>
      <c r="N352" s="129">
        <v>0.02</v>
      </c>
      <c r="O352" s="130">
        <f>+(K352*N352)+K352</f>
        <v>14352420</v>
      </c>
      <c r="P352" s="131">
        <v>17.664780044062255</v>
      </c>
      <c r="Q352" s="130">
        <v>248561120</v>
      </c>
      <c r="R352" s="131">
        <v>21.139808115983229</v>
      </c>
      <c r="S352" s="130">
        <v>297458240</v>
      </c>
      <c r="T352" s="130">
        <f t="shared" si="159"/>
        <v>546019360</v>
      </c>
      <c r="U352" s="130">
        <f t="shared" si="152"/>
        <v>248561120</v>
      </c>
      <c r="V352" s="130">
        <f t="shared" si="153"/>
        <v>0</v>
      </c>
      <c r="W352" s="130">
        <f t="shared" si="154"/>
        <v>297458240</v>
      </c>
      <c r="X352" s="130">
        <f t="shared" si="155"/>
        <v>0</v>
      </c>
      <c r="Y352" s="130">
        <f t="shared" si="156"/>
        <v>0</v>
      </c>
    </row>
    <row r="353" spans="2:25" x14ac:dyDescent="0.25">
      <c r="B353" s="122" t="s">
        <v>675</v>
      </c>
      <c r="C353" s="122" t="s">
        <v>99</v>
      </c>
      <c r="D353" s="123" t="s">
        <v>475</v>
      </c>
      <c r="E353" s="123" t="s">
        <v>476</v>
      </c>
      <c r="F353" s="124">
        <v>1036</v>
      </c>
      <c r="G353" s="125">
        <v>4</v>
      </c>
      <c r="H353" s="171" t="s">
        <v>474</v>
      </c>
      <c r="I353" s="126">
        <v>12736000</v>
      </c>
      <c r="J353" s="172">
        <v>0.1148</v>
      </c>
      <c r="K353" s="128">
        <f t="shared" si="157"/>
        <v>14198000</v>
      </c>
      <c r="L353" s="129">
        <v>1.4999999999999999E-2</v>
      </c>
      <c r="M353" s="130">
        <f t="shared" si="158"/>
        <v>14410970</v>
      </c>
      <c r="N353" s="129">
        <v>0.02</v>
      </c>
      <c r="O353" s="130">
        <f>+(K353*N353)+K353</f>
        <v>14481960</v>
      </c>
      <c r="P353" s="131">
        <v>6.9373855472601775</v>
      </c>
      <c r="Q353" s="130">
        <v>98497000</v>
      </c>
      <c r="R353" s="131">
        <v>7.9284406254402029</v>
      </c>
      <c r="S353" s="130">
        <v>112568000</v>
      </c>
      <c r="T353" s="130">
        <f t="shared" si="159"/>
        <v>211065000</v>
      </c>
      <c r="U353" s="130">
        <f t="shared" si="152"/>
        <v>97615952.035497963</v>
      </c>
      <c r="V353" s="130">
        <f t="shared" si="153"/>
        <v>881047.96450203657</v>
      </c>
      <c r="W353" s="130">
        <f t="shared" si="154"/>
        <v>111561088.0405691</v>
      </c>
      <c r="X353" s="130">
        <f t="shared" si="155"/>
        <v>1006911.9594309032</v>
      </c>
      <c r="Y353" s="130">
        <f t="shared" si="156"/>
        <v>1887959.9239329398</v>
      </c>
    </row>
    <row r="354" spans="2:25" x14ac:dyDescent="0.25">
      <c r="B354" s="122"/>
      <c r="C354" s="132" t="s">
        <v>54</v>
      </c>
      <c r="D354" s="174"/>
      <c r="E354" s="174"/>
      <c r="F354" s="134"/>
      <c r="G354" s="134"/>
      <c r="H354" s="175"/>
      <c r="I354" s="126"/>
      <c r="J354" s="172" t="s">
        <v>544</v>
      </c>
      <c r="K354" s="128"/>
      <c r="L354" s="125"/>
      <c r="M354" s="122"/>
      <c r="N354" s="125"/>
      <c r="O354" s="122"/>
      <c r="P354" s="131"/>
      <c r="Q354" s="130"/>
      <c r="R354" s="131"/>
      <c r="S354" s="130"/>
      <c r="T354" s="130"/>
      <c r="U354" s="130">
        <f t="shared" si="152"/>
        <v>0</v>
      </c>
      <c r="V354" s="130">
        <f t="shared" si="153"/>
        <v>0</v>
      </c>
      <c r="W354" s="130">
        <f t="shared" si="154"/>
        <v>0</v>
      </c>
      <c r="X354" s="130">
        <f t="shared" si="155"/>
        <v>0</v>
      </c>
      <c r="Y354" s="130">
        <f t="shared" si="156"/>
        <v>0</v>
      </c>
    </row>
    <row r="355" spans="2:25" x14ac:dyDescent="0.25">
      <c r="B355" s="122" t="s">
        <v>676</v>
      </c>
      <c r="C355" s="171" t="s">
        <v>213</v>
      </c>
      <c r="D355" s="123" t="s">
        <v>472</v>
      </c>
      <c r="E355" s="123" t="s">
        <v>473</v>
      </c>
      <c r="F355" s="124">
        <v>109209</v>
      </c>
      <c r="G355" s="125">
        <v>2</v>
      </c>
      <c r="H355" s="171" t="s">
        <v>474</v>
      </c>
      <c r="I355" s="126">
        <v>4972000</v>
      </c>
      <c r="J355" s="172">
        <v>0.1048</v>
      </c>
      <c r="K355" s="128">
        <f t="shared" ref="K355:K362" si="160">+ROUND((I355*J355)+I355,-3)</f>
        <v>5493000</v>
      </c>
      <c r="L355" s="129">
        <v>1.4999999999999999E-2</v>
      </c>
      <c r="M355" s="130">
        <f t="shared" ref="M355:M362" si="161">+(K355*L355)+K355</f>
        <v>5575395</v>
      </c>
      <c r="N355" s="129"/>
      <c r="O355" s="130"/>
      <c r="P355" s="131">
        <v>40.000477880939378</v>
      </c>
      <c r="Q355" s="130">
        <v>219722625</v>
      </c>
      <c r="R355" s="131">
        <v>26.900321135991263</v>
      </c>
      <c r="S355" s="130">
        <v>147763464</v>
      </c>
      <c r="T355" s="130">
        <f t="shared" ref="T355:T362" si="162">Q355+S355</f>
        <v>367486089</v>
      </c>
      <c r="U355" s="130">
        <f t="shared" si="152"/>
        <v>219722625</v>
      </c>
      <c r="V355" s="130">
        <f t="shared" si="153"/>
        <v>0</v>
      </c>
      <c r="W355" s="130">
        <f t="shared" si="154"/>
        <v>147763464</v>
      </c>
      <c r="X355" s="130">
        <f t="shared" si="155"/>
        <v>0</v>
      </c>
      <c r="Y355" s="130">
        <f t="shared" si="156"/>
        <v>0</v>
      </c>
    </row>
    <row r="356" spans="2:25" x14ac:dyDescent="0.25">
      <c r="B356" s="122" t="s">
        <v>676</v>
      </c>
      <c r="C356" s="171" t="s">
        <v>213</v>
      </c>
      <c r="D356" s="123" t="s">
        <v>475</v>
      </c>
      <c r="E356" s="123" t="s">
        <v>476</v>
      </c>
      <c r="F356" s="124">
        <v>109209</v>
      </c>
      <c r="G356" s="125">
        <v>2</v>
      </c>
      <c r="H356" s="171" t="s">
        <v>474</v>
      </c>
      <c r="I356" s="126">
        <v>4972000</v>
      </c>
      <c r="J356" s="172">
        <v>0.1148</v>
      </c>
      <c r="K356" s="128">
        <f t="shared" si="160"/>
        <v>5543000</v>
      </c>
      <c r="L356" s="129">
        <v>1.4999999999999999E-2</v>
      </c>
      <c r="M356" s="130">
        <f t="shared" si="161"/>
        <v>5626145</v>
      </c>
      <c r="N356" s="129"/>
      <c r="O356" s="130"/>
      <c r="P356" s="131">
        <v>22.792803175175898</v>
      </c>
      <c r="Q356" s="130">
        <v>126340508</v>
      </c>
      <c r="R356" s="131">
        <v>26.756769078116545</v>
      </c>
      <c r="S356" s="130">
        <v>148312771</v>
      </c>
      <c r="T356" s="130">
        <f t="shared" si="162"/>
        <v>274653279</v>
      </c>
      <c r="U356" s="130">
        <f t="shared" si="152"/>
        <v>125200867.84124121</v>
      </c>
      <c r="V356" s="130">
        <f t="shared" si="153"/>
        <v>1139640.1587587893</v>
      </c>
      <c r="W356" s="130">
        <f t="shared" si="154"/>
        <v>146974932.54609418</v>
      </c>
      <c r="X356" s="130">
        <f t="shared" si="155"/>
        <v>1337838.4539058208</v>
      </c>
      <c r="Y356" s="130">
        <f t="shared" si="156"/>
        <v>2477478.6126646101</v>
      </c>
    </row>
    <row r="357" spans="2:25" x14ac:dyDescent="0.25">
      <c r="B357" s="122" t="s">
        <v>677</v>
      </c>
      <c r="C357" s="171" t="s">
        <v>212</v>
      </c>
      <c r="D357" s="123" t="s">
        <v>472</v>
      </c>
      <c r="E357" s="123" t="s">
        <v>473</v>
      </c>
      <c r="F357" s="124">
        <v>1012</v>
      </c>
      <c r="G357" s="125">
        <v>4</v>
      </c>
      <c r="H357" s="171" t="s">
        <v>474</v>
      </c>
      <c r="I357" s="126">
        <v>10544000</v>
      </c>
      <c r="J357" s="172">
        <v>0.1048</v>
      </c>
      <c r="K357" s="128">
        <f t="shared" si="160"/>
        <v>11649000</v>
      </c>
      <c r="L357" s="129">
        <v>1.4999999999999999E-2</v>
      </c>
      <c r="M357" s="130">
        <f t="shared" si="161"/>
        <v>11823735</v>
      </c>
      <c r="N357" s="129">
        <v>0.02</v>
      </c>
      <c r="O357" s="130">
        <f t="shared" ref="O357:O362" si="163">+(K357*N357)+K357</f>
        <v>11881980</v>
      </c>
      <c r="P357" s="131">
        <v>40.962539445445962</v>
      </c>
      <c r="Q357" s="130">
        <v>477172622</v>
      </c>
      <c r="R357" s="131">
        <v>30.550029444587519</v>
      </c>
      <c r="S357" s="130">
        <v>355877293</v>
      </c>
      <c r="T357" s="130">
        <f t="shared" si="162"/>
        <v>833049915</v>
      </c>
      <c r="U357" s="130">
        <f t="shared" si="152"/>
        <v>477172622</v>
      </c>
      <c r="V357" s="130">
        <f t="shared" si="153"/>
        <v>0</v>
      </c>
      <c r="W357" s="130">
        <f t="shared" si="154"/>
        <v>355877293</v>
      </c>
      <c r="X357" s="130">
        <f t="shared" si="155"/>
        <v>0</v>
      </c>
      <c r="Y357" s="130">
        <f t="shared" si="156"/>
        <v>0</v>
      </c>
    </row>
    <row r="358" spans="2:25" x14ac:dyDescent="0.25">
      <c r="B358" s="122" t="s">
        <v>677</v>
      </c>
      <c r="C358" s="171" t="s">
        <v>212</v>
      </c>
      <c r="D358" s="123" t="s">
        <v>475</v>
      </c>
      <c r="E358" s="123" t="s">
        <v>476</v>
      </c>
      <c r="F358" s="124">
        <v>1012</v>
      </c>
      <c r="G358" s="125">
        <v>4</v>
      </c>
      <c r="H358" s="171" t="s">
        <v>474</v>
      </c>
      <c r="I358" s="126">
        <v>10544000</v>
      </c>
      <c r="J358" s="172">
        <v>0.1148</v>
      </c>
      <c r="K358" s="128">
        <f t="shared" si="160"/>
        <v>11754000</v>
      </c>
      <c r="L358" s="129">
        <v>1.4999999999999999E-2</v>
      </c>
      <c r="M358" s="130">
        <f t="shared" si="161"/>
        <v>11930310</v>
      </c>
      <c r="N358" s="129">
        <v>0.02</v>
      </c>
      <c r="O358" s="130">
        <f t="shared" si="163"/>
        <v>11989080</v>
      </c>
      <c r="P358" s="131">
        <v>6.9374747320061259</v>
      </c>
      <c r="Q358" s="130">
        <v>81543078</v>
      </c>
      <c r="R358" s="131">
        <v>6.9374747320061259</v>
      </c>
      <c r="S358" s="130">
        <v>81543078</v>
      </c>
      <c r="T358" s="130">
        <f t="shared" si="162"/>
        <v>163086156</v>
      </c>
      <c r="U358" s="130">
        <f t="shared" si="152"/>
        <v>80814643.153139353</v>
      </c>
      <c r="V358" s="130">
        <f t="shared" si="153"/>
        <v>728434.8468606472</v>
      </c>
      <c r="W358" s="130">
        <f t="shared" si="154"/>
        <v>80814643.153139353</v>
      </c>
      <c r="X358" s="130">
        <f t="shared" si="155"/>
        <v>728434.8468606472</v>
      </c>
      <c r="Y358" s="130">
        <f t="shared" si="156"/>
        <v>1456869.6937212944</v>
      </c>
    </row>
    <row r="359" spans="2:25" x14ac:dyDescent="0.25">
      <c r="B359" s="122" t="s">
        <v>678</v>
      </c>
      <c r="C359" s="179" t="s">
        <v>214</v>
      </c>
      <c r="D359" s="123" t="s">
        <v>472</v>
      </c>
      <c r="E359" s="123" t="s">
        <v>473</v>
      </c>
      <c r="F359" s="125">
        <v>108965</v>
      </c>
      <c r="G359" s="125">
        <v>4</v>
      </c>
      <c r="H359" s="171" t="s">
        <v>474</v>
      </c>
      <c r="I359" s="126">
        <v>5967000</v>
      </c>
      <c r="J359" s="172">
        <v>0.1048</v>
      </c>
      <c r="K359" s="128">
        <f t="shared" si="160"/>
        <v>6592000</v>
      </c>
      <c r="L359" s="129">
        <v>1.4999999999999999E-2</v>
      </c>
      <c r="M359" s="130">
        <f t="shared" si="161"/>
        <v>6690880</v>
      </c>
      <c r="N359" s="129">
        <v>0.02</v>
      </c>
      <c r="O359" s="130">
        <f t="shared" si="163"/>
        <v>6723840</v>
      </c>
      <c r="P359" s="131">
        <v>146.7576046723301</v>
      </c>
      <c r="Q359" s="130">
        <v>967426130</v>
      </c>
      <c r="R359" s="131">
        <v>135.15700364077671</v>
      </c>
      <c r="S359" s="130">
        <v>890954968</v>
      </c>
      <c r="T359" s="130">
        <f t="shared" si="162"/>
        <v>1858381098</v>
      </c>
      <c r="U359" s="130">
        <f t="shared" si="152"/>
        <v>967426130</v>
      </c>
      <c r="V359" s="130">
        <f t="shared" si="153"/>
        <v>0</v>
      </c>
      <c r="W359" s="130">
        <f t="shared" si="154"/>
        <v>890954968</v>
      </c>
      <c r="X359" s="130">
        <f t="shared" si="155"/>
        <v>0</v>
      </c>
      <c r="Y359" s="130">
        <f t="shared" si="156"/>
        <v>0</v>
      </c>
    </row>
    <row r="360" spans="2:25" x14ac:dyDescent="0.25">
      <c r="B360" s="122" t="s">
        <v>678</v>
      </c>
      <c r="C360" s="179" t="s">
        <v>214</v>
      </c>
      <c r="D360" s="123" t="s">
        <v>475</v>
      </c>
      <c r="E360" s="123" t="s">
        <v>476</v>
      </c>
      <c r="F360" s="125">
        <v>108965</v>
      </c>
      <c r="G360" s="125">
        <v>4</v>
      </c>
      <c r="H360" s="171" t="s">
        <v>474</v>
      </c>
      <c r="I360" s="126">
        <v>5967000</v>
      </c>
      <c r="J360" s="172">
        <v>0.1148</v>
      </c>
      <c r="K360" s="128">
        <f t="shared" si="160"/>
        <v>6652000</v>
      </c>
      <c r="L360" s="129">
        <v>1.4999999999999999E-2</v>
      </c>
      <c r="M360" s="130">
        <f t="shared" si="161"/>
        <v>6751780</v>
      </c>
      <c r="N360" s="129">
        <v>0.02</v>
      </c>
      <c r="O360" s="130">
        <f t="shared" si="163"/>
        <v>6785040</v>
      </c>
      <c r="P360" s="131">
        <v>24.775787733012628</v>
      </c>
      <c r="Q360" s="130">
        <v>164808540</v>
      </c>
      <c r="R360" s="131">
        <v>27.748882291040289</v>
      </c>
      <c r="S360" s="130">
        <v>184585565</v>
      </c>
      <c r="T360" s="130">
        <f t="shared" si="162"/>
        <v>349394105</v>
      </c>
      <c r="U360" s="130">
        <f t="shared" si="152"/>
        <v>163321992.73601925</v>
      </c>
      <c r="V360" s="130">
        <f t="shared" si="153"/>
        <v>1486547.2639807463</v>
      </c>
      <c r="W360" s="130">
        <f t="shared" si="154"/>
        <v>182920632.06253758</v>
      </c>
      <c r="X360" s="130">
        <f t="shared" si="155"/>
        <v>1664932.9374624193</v>
      </c>
      <c r="Y360" s="130">
        <f t="shared" si="156"/>
        <v>3151480.2014431655</v>
      </c>
    </row>
    <row r="361" spans="2:25" x14ac:dyDescent="0.25">
      <c r="B361" s="122" t="s">
        <v>679</v>
      </c>
      <c r="C361" s="179" t="s">
        <v>215</v>
      </c>
      <c r="D361" s="123" t="s">
        <v>472</v>
      </c>
      <c r="E361" s="123" t="s">
        <v>473</v>
      </c>
      <c r="F361" s="125">
        <v>110095</v>
      </c>
      <c r="G361" s="125">
        <v>4</v>
      </c>
      <c r="H361" s="171" t="s">
        <v>474</v>
      </c>
      <c r="I361" s="126">
        <v>10544000</v>
      </c>
      <c r="J361" s="172">
        <v>0.1048</v>
      </c>
      <c r="K361" s="128">
        <f t="shared" si="160"/>
        <v>11649000</v>
      </c>
      <c r="L361" s="129">
        <v>1.4999999999999999E-2</v>
      </c>
      <c r="M361" s="130">
        <f t="shared" si="161"/>
        <v>11823735</v>
      </c>
      <c r="N361" s="129">
        <v>0.02</v>
      </c>
      <c r="O361" s="130">
        <f t="shared" si="163"/>
        <v>11881980</v>
      </c>
      <c r="P361" s="131">
        <v>39.350037857326811</v>
      </c>
      <c r="Q361" s="130">
        <v>458388591</v>
      </c>
      <c r="R361" s="131">
        <v>21.550020774315392</v>
      </c>
      <c r="S361" s="130">
        <v>251036192</v>
      </c>
      <c r="T361" s="130">
        <f t="shared" si="162"/>
        <v>709424783</v>
      </c>
      <c r="U361" s="130">
        <f t="shared" si="152"/>
        <v>458388591</v>
      </c>
      <c r="V361" s="130">
        <f t="shared" si="153"/>
        <v>0</v>
      </c>
      <c r="W361" s="130">
        <f t="shared" si="154"/>
        <v>251036192</v>
      </c>
      <c r="X361" s="130">
        <f t="shared" si="155"/>
        <v>0</v>
      </c>
      <c r="Y361" s="130">
        <f t="shared" si="156"/>
        <v>0</v>
      </c>
    </row>
    <row r="362" spans="2:25" x14ac:dyDescent="0.25">
      <c r="B362" s="122" t="s">
        <v>679</v>
      </c>
      <c r="C362" s="179" t="s">
        <v>215</v>
      </c>
      <c r="D362" s="123" t="s">
        <v>475</v>
      </c>
      <c r="E362" s="123" t="s">
        <v>476</v>
      </c>
      <c r="F362" s="125">
        <v>110095</v>
      </c>
      <c r="G362" s="125">
        <v>4</v>
      </c>
      <c r="H362" s="171" t="s">
        <v>474</v>
      </c>
      <c r="I362" s="126">
        <v>10544000</v>
      </c>
      <c r="J362" s="172">
        <v>0.1148</v>
      </c>
      <c r="K362" s="128">
        <f t="shared" si="160"/>
        <v>11754000</v>
      </c>
      <c r="L362" s="129">
        <v>1.4999999999999999E-2</v>
      </c>
      <c r="M362" s="130">
        <f t="shared" si="161"/>
        <v>11930310</v>
      </c>
      <c r="N362" s="129">
        <v>0.02</v>
      </c>
      <c r="O362" s="130">
        <f t="shared" si="163"/>
        <v>11989080</v>
      </c>
      <c r="P362" s="131">
        <v>6.9374747320061259</v>
      </c>
      <c r="Q362" s="130">
        <v>81543078</v>
      </c>
      <c r="R362" s="131">
        <v>6.9374747320061259</v>
      </c>
      <c r="S362" s="130">
        <v>81543078</v>
      </c>
      <c r="T362" s="130">
        <f t="shared" si="162"/>
        <v>163086156</v>
      </c>
      <c r="U362" s="130">
        <f t="shared" si="152"/>
        <v>80814643.153139353</v>
      </c>
      <c r="V362" s="130">
        <f t="shared" si="153"/>
        <v>728434.8468606472</v>
      </c>
      <c r="W362" s="130">
        <f t="shared" si="154"/>
        <v>80814643.153139353</v>
      </c>
      <c r="X362" s="130">
        <f t="shared" si="155"/>
        <v>728434.8468606472</v>
      </c>
      <c r="Y362" s="130">
        <f t="shared" si="156"/>
        <v>1456869.6937212944</v>
      </c>
    </row>
    <row r="363" spans="2:25" x14ac:dyDescent="0.25">
      <c r="B363" s="122"/>
      <c r="C363" s="132" t="s">
        <v>36</v>
      </c>
      <c r="D363" s="174"/>
      <c r="E363" s="174"/>
      <c r="F363" s="134"/>
      <c r="G363" s="134"/>
      <c r="H363" s="175"/>
      <c r="I363" s="126"/>
      <c r="J363" s="172" t="s">
        <v>544</v>
      </c>
      <c r="K363" s="128"/>
      <c r="L363" s="125"/>
      <c r="M363" s="122"/>
      <c r="N363" s="125"/>
      <c r="O363" s="122"/>
      <c r="P363" s="131"/>
      <c r="Q363" s="130"/>
      <c r="R363" s="131"/>
      <c r="S363" s="130"/>
      <c r="T363" s="130"/>
      <c r="U363" s="176"/>
      <c r="V363" s="130"/>
      <c r="W363" s="130"/>
      <c r="X363" s="130"/>
      <c r="Y363" s="130"/>
    </row>
    <row r="364" spans="2:25" x14ac:dyDescent="0.25">
      <c r="B364" s="122" t="s">
        <v>680</v>
      </c>
      <c r="C364" s="122" t="s">
        <v>681</v>
      </c>
      <c r="D364" s="123" t="s">
        <v>472</v>
      </c>
      <c r="E364" s="123" t="s">
        <v>494</v>
      </c>
      <c r="F364" s="124">
        <v>1037</v>
      </c>
      <c r="G364" s="125">
        <v>6</v>
      </c>
      <c r="H364" s="171" t="s">
        <v>474</v>
      </c>
      <c r="I364" s="126">
        <v>14286000</v>
      </c>
      <c r="J364" s="172">
        <v>0.1048</v>
      </c>
      <c r="K364" s="128">
        <f t="shared" ref="K364:K370" si="164">+ROUND((I364*J364)+I364,-3)</f>
        <v>15783000</v>
      </c>
      <c r="L364" s="129">
        <v>1.4999999999999999E-2</v>
      </c>
      <c r="M364" s="130">
        <f t="shared" ref="M364:M370" si="165">+(K364*L364)+K364</f>
        <v>16019745</v>
      </c>
      <c r="N364" s="129">
        <v>0.02</v>
      </c>
      <c r="O364" s="130">
        <f t="shared" ref="O364:O370" si="166">+(K364*N364)+K364</f>
        <v>16098660</v>
      </c>
      <c r="P364" s="131"/>
      <c r="Q364" s="130"/>
      <c r="R364" s="131"/>
      <c r="S364" s="130"/>
      <c r="T364" s="130"/>
      <c r="U364" s="176"/>
      <c r="V364" s="130"/>
      <c r="W364" s="130"/>
      <c r="X364" s="130"/>
      <c r="Y364" s="130"/>
    </row>
    <row r="365" spans="2:25" x14ac:dyDescent="0.25">
      <c r="B365" s="122" t="s">
        <v>680</v>
      </c>
      <c r="C365" s="122" t="s">
        <v>681</v>
      </c>
      <c r="D365" s="123" t="s">
        <v>682</v>
      </c>
      <c r="E365" s="123" t="s">
        <v>473</v>
      </c>
      <c r="F365" s="124">
        <v>1037</v>
      </c>
      <c r="G365" s="125">
        <v>6</v>
      </c>
      <c r="H365" s="171" t="s">
        <v>474</v>
      </c>
      <c r="I365" s="126">
        <v>10550000</v>
      </c>
      <c r="J365" s="172">
        <v>0.1048</v>
      </c>
      <c r="K365" s="128">
        <f t="shared" si="164"/>
        <v>11656000</v>
      </c>
      <c r="L365" s="129">
        <v>1.4999999999999999E-2</v>
      </c>
      <c r="M365" s="130">
        <f t="shared" si="165"/>
        <v>11830840</v>
      </c>
      <c r="N365" s="129">
        <v>0.02</v>
      </c>
      <c r="O365" s="130">
        <f t="shared" si="166"/>
        <v>11889120</v>
      </c>
      <c r="P365" s="131">
        <v>6.2114591626630062</v>
      </c>
      <c r="Q365" s="130">
        <v>72400768</v>
      </c>
      <c r="R365" s="131">
        <v>6.5986417295813311</v>
      </c>
      <c r="S365" s="130">
        <v>76913768</v>
      </c>
      <c r="T365" s="130">
        <f t="shared" ref="T365:T370" si="167">Q365+S365</f>
        <v>149314536</v>
      </c>
      <c r="U365" s="130">
        <f t="shared" ref="U365:U370" si="168">+ROUND((I365*$U$11)+I365,-3)*P365</f>
        <v>72400768</v>
      </c>
      <c r="V365" s="130">
        <f t="shared" ref="V365:V370" si="169">Q365-U365</f>
        <v>0</v>
      </c>
      <c r="W365" s="130">
        <f t="shared" ref="W365:W370" si="170">+ROUND((I365*$W$11)+I365,-3)*R365</f>
        <v>76913768</v>
      </c>
      <c r="X365" s="130">
        <f t="shared" ref="X365:X370" si="171">S365-W365</f>
        <v>0</v>
      </c>
      <c r="Y365" s="130">
        <f t="shared" ref="Y365:Y370" si="172">V365+X365</f>
        <v>0</v>
      </c>
    </row>
    <row r="366" spans="2:25" x14ac:dyDescent="0.25">
      <c r="B366" s="122" t="s">
        <v>680</v>
      </c>
      <c r="C366" s="122" t="s">
        <v>681</v>
      </c>
      <c r="D366" s="123" t="s">
        <v>475</v>
      </c>
      <c r="E366" s="123" t="s">
        <v>476</v>
      </c>
      <c r="F366" s="124">
        <v>1037</v>
      </c>
      <c r="G366" s="125">
        <v>6</v>
      </c>
      <c r="H366" s="171" t="s">
        <v>474</v>
      </c>
      <c r="I366" s="126">
        <v>10550000</v>
      </c>
      <c r="J366" s="172">
        <v>0.1148</v>
      </c>
      <c r="K366" s="128">
        <f t="shared" si="164"/>
        <v>11761000</v>
      </c>
      <c r="L366" s="129">
        <v>1.4999999999999999E-2</v>
      </c>
      <c r="M366" s="130">
        <f t="shared" si="165"/>
        <v>11937415</v>
      </c>
      <c r="N366" s="129">
        <v>0.02</v>
      </c>
      <c r="O366" s="130">
        <f t="shared" si="166"/>
        <v>11996220</v>
      </c>
      <c r="P366" s="131">
        <v>2.9732165632174135</v>
      </c>
      <c r="Q366" s="130">
        <v>34968000</v>
      </c>
      <c r="R366" s="131">
        <v>3.9642887509565514</v>
      </c>
      <c r="S366" s="130">
        <v>46624000</v>
      </c>
      <c r="T366" s="130">
        <f t="shared" si="167"/>
        <v>81592000</v>
      </c>
      <c r="U366" s="130">
        <f t="shared" si="168"/>
        <v>34655812.260862172</v>
      </c>
      <c r="V366" s="130">
        <f t="shared" si="169"/>
        <v>312187.73913782835</v>
      </c>
      <c r="W366" s="130">
        <f t="shared" si="170"/>
        <v>46207749.681149565</v>
      </c>
      <c r="X366" s="130">
        <f t="shared" si="171"/>
        <v>416250.31885043532</v>
      </c>
      <c r="Y366" s="130">
        <f t="shared" si="172"/>
        <v>728438.05798826367</v>
      </c>
    </row>
    <row r="367" spans="2:25" x14ac:dyDescent="0.25">
      <c r="B367" s="122" t="s">
        <v>683</v>
      </c>
      <c r="C367" s="122" t="s">
        <v>141</v>
      </c>
      <c r="D367" s="123" t="s">
        <v>472</v>
      </c>
      <c r="E367" s="123" t="s">
        <v>473</v>
      </c>
      <c r="F367" s="124">
        <v>53581</v>
      </c>
      <c r="G367" s="125">
        <v>4</v>
      </c>
      <c r="H367" s="171" t="s">
        <v>474</v>
      </c>
      <c r="I367" s="126">
        <v>9573000</v>
      </c>
      <c r="J367" s="172">
        <v>0.1048</v>
      </c>
      <c r="K367" s="128">
        <f t="shared" si="164"/>
        <v>10576000</v>
      </c>
      <c r="L367" s="129">
        <v>1.4999999999999999E-2</v>
      </c>
      <c r="M367" s="130">
        <f t="shared" si="165"/>
        <v>10734640</v>
      </c>
      <c r="N367" s="129">
        <v>0.02</v>
      </c>
      <c r="O367" s="130">
        <f t="shared" si="166"/>
        <v>10787520</v>
      </c>
      <c r="P367" s="131">
        <v>23.899962178517399</v>
      </c>
      <c r="Q367" s="130">
        <v>252766000</v>
      </c>
      <c r="R367" s="131">
        <v>22.199981089258699</v>
      </c>
      <c r="S367" s="130">
        <v>234787000</v>
      </c>
      <c r="T367" s="130">
        <f t="shared" si="167"/>
        <v>487553000</v>
      </c>
      <c r="U367" s="130">
        <f t="shared" si="168"/>
        <v>252766000</v>
      </c>
      <c r="V367" s="130">
        <f t="shared" si="169"/>
        <v>0</v>
      </c>
      <c r="W367" s="130">
        <f t="shared" si="170"/>
        <v>234787000</v>
      </c>
      <c r="X367" s="130">
        <f t="shared" si="171"/>
        <v>0</v>
      </c>
      <c r="Y367" s="130">
        <f t="shared" si="172"/>
        <v>0</v>
      </c>
    </row>
    <row r="368" spans="2:25" x14ac:dyDescent="0.25">
      <c r="B368" s="122" t="s">
        <v>683</v>
      </c>
      <c r="C368" s="122" t="s">
        <v>141</v>
      </c>
      <c r="D368" s="123" t="s">
        <v>475</v>
      </c>
      <c r="E368" s="123" t="s">
        <v>476</v>
      </c>
      <c r="F368" s="124">
        <v>53581</v>
      </c>
      <c r="G368" s="125">
        <v>4</v>
      </c>
      <c r="H368" s="171" t="s">
        <v>474</v>
      </c>
      <c r="I368" s="126">
        <v>9573000</v>
      </c>
      <c r="J368" s="172">
        <v>0.1148</v>
      </c>
      <c r="K368" s="128">
        <f t="shared" si="164"/>
        <v>10672000</v>
      </c>
      <c r="L368" s="129">
        <v>1.4999999999999999E-2</v>
      </c>
      <c r="M368" s="130">
        <f t="shared" si="165"/>
        <v>10832080</v>
      </c>
      <c r="N368" s="129">
        <v>0.02</v>
      </c>
      <c r="O368" s="130">
        <f t="shared" si="166"/>
        <v>10885440</v>
      </c>
      <c r="P368" s="131">
        <v>3.9640179910044977</v>
      </c>
      <c r="Q368" s="130">
        <v>42304000</v>
      </c>
      <c r="R368" s="131">
        <v>5.9460269865067463</v>
      </c>
      <c r="S368" s="130">
        <v>63456000</v>
      </c>
      <c r="T368" s="130">
        <f t="shared" si="167"/>
        <v>105760000</v>
      </c>
      <c r="U368" s="130">
        <f t="shared" si="168"/>
        <v>41923454.272863567</v>
      </c>
      <c r="V368" s="130">
        <f t="shared" si="169"/>
        <v>380545.72713643312</v>
      </c>
      <c r="W368" s="130">
        <f t="shared" si="170"/>
        <v>62885181.40929535</v>
      </c>
      <c r="X368" s="130">
        <f t="shared" si="171"/>
        <v>570818.59070464969</v>
      </c>
      <c r="Y368" s="130">
        <f t="shared" si="172"/>
        <v>951364.31784108281</v>
      </c>
    </row>
    <row r="369" spans="2:25" x14ac:dyDescent="0.25">
      <c r="B369" s="122" t="s">
        <v>684</v>
      </c>
      <c r="C369" s="122" t="s">
        <v>140</v>
      </c>
      <c r="D369" s="123" t="s">
        <v>472</v>
      </c>
      <c r="E369" s="123" t="s">
        <v>473</v>
      </c>
      <c r="F369" s="124">
        <v>1028</v>
      </c>
      <c r="G369" s="125">
        <v>4</v>
      </c>
      <c r="H369" s="171" t="s">
        <v>474</v>
      </c>
      <c r="I369" s="126">
        <v>9691000</v>
      </c>
      <c r="J369" s="172">
        <v>0.1048</v>
      </c>
      <c r="K369" s="128">
        <f t="shared" si="164"/>
        <v>10707000</v>
      </c>
      <c r="L369" s="129">
        <v>1.4999999999999999E-2</v>
      </c>
      <c r="M369" s="130">
        <f t="shared" si="165"/>
        <v>10867605</v>
      </c>
      <c r="N369" s="129">
        <v>0.02</v>
      </c>
      <c r="O369" s="130">
        <f t="shared" si="166"/>
        <v>10921140</v>
      </c>
      <c r="P369" s="131">
        <v>21.945770430559445</v>
      </c>
      <c r="Q369" s="130">
        <v>234973364</v>
      </c>
      <c r="R369" s="131">
        <v>22.945770430559445</v>
      </c>
      <c r="S369" s="130">
        <v>245680364</v>
      </c>
      <c r="T369" s="130">
        <f t="shared" si="167"/>
        <v>480653728</v>
      </c>
      <c r="U369" s="130">
        <f t="shared" si="168"/>
        <v>234973363.99999997</v>
      </c>
      <c r="V369" s="130">
        <f t="shared" si="169"/>
        <v>0</v>
      </c>
      <c r="W369" s="130">
        <f t="shared" si="170"/>
        <v>245680363.99999997</v>
      </c>
      <c r="X369" s="130">
        <f t="shared" si="171"/>
        <v>0</v>
      </c>
      <c r="Y369" s="130">
        <f t="shared" si="172"/>
        <v>0</v>
      </c>
    </row>
    <row r="370" spans="2:25" x14ac:dyDescent="0.25">
      <c r="B370" s="122" t="s">
        <v>684</v>
      </c>
      <c r="C370" s="122" t="s">
        <v>140</v>
      </c>
      <c r="D370" s="123" t="s">
        <v>475</v>
      </c>
      <c r="E370" s="123" t="s">
        <v>476</v>
      </c>
      <c r="F370" s="124">
        <v>1028</v>
      </c>
      <c r="G370" s="125">
        <v>4</v>
      </c>
      <c r="H370" s="171" t="s">
        <v>474</v>
      </c>
      <c r="I370" s="126">
        <v>9691000</v>
      </c>
      <c r="J370" s="172">
        <v>0.1148</v>
      </c>
      <c r="K370" s="128">
        <f t="shared" si="164"/>
        <v>10804000</v>
      </c>
      <c r="L370" s="129">
        <v>1.4999999999999999E-2</v>
      </c>
      <c r="M370" s="130">
        <f t="shared" si="165"/>
        <v>10966060</v>
      </c>
      <c r="N370" s="129">
        <v>0.02</v>
      </c>
      <c r="O370" s="130">
        <f t="shared" si="166"/>
        <v>11020080</v>
      </c>
      <c r="P370" s="131">
        <v>6.9371529063309882</v>
      </c>
      <c r="Q370" s="130">
        <v>74949000</v>
      </c>
      <c r="R370" s="131">
        <v>5.9461310625694184</v>
      </c>
      <c r="S370" s="130">
        <v>64242000</v>
      </c>
      <c r="T370" s="130">
        <f t="shared" si="167"/>
        <v>139191000</v>
      </c>
      <c r="U370" s="130">
        <f t="shared" si="168"/>
        <v>74276096.168085888</v>
      </c>
      <c r="V370" s="130">
        <f t="shared" si="169"/>
        <v>672903.83191411197</v>
      </c>
      <c r="W370" s="130">
        <f t="shared" si="170"/>
        <v>63665225.286930762</v>
      </c>
      <c r="X370" s="130">
        <f t="shared" si="171"/>
        <v>576774.71306923777</v>
      </c>
      <c r="Y370" s="130">
        <f t="shared" si="172"/>
        <v>1249678.5449833497</v>
      </c>
    </row>
    <row r="371" spans="2:25" x14ac:dyDescent="0.25">
      <c r="B371" s="122"/>
      <c r="C371" s="132" t="s">
        <v>525</v>
      </c>
      <c r="D371" s="174"/>
      <c r="E371" s="174"/>
      <c r="F371" s="134"/>
      <c r="G371" s="134"/>
      <c r="H371" s="175"/>
      <c r="I371" s="126"/>
      <c r="J371" s="172" t="s">
        <v>544</v>
      </c>
      <c r="K371" s="128"/>
      <c r="L371" s="125"/>
      <c r="M371" s="122"/>
      <c r="N371" s="125"/>
      <c r="O371" s="122"/>
      <c r="P371" s="131"/>
      <c r="Q371" s="130"/>
      <c r="R371" s="131"/>
      <c r="S371" s="130"/>
      <c r="T371" s="130"/>
      <c r="U371" s="176"/>
      <c r="V371" s="130"/>
      <c r="W371" s="130"/>
      <c r="X371" s="130"/>
      <c r="Y371" s="130"/>
    </row>
    <row r="372" spans="2:25" x14ac:dyDescent="0.25">
      <c r="B372" s="122" t="s">
        <v>685</v>
      </c>
      <c r="C372" s="122" t="s">
        <v>142</v>
      </c>
      <c r="D372" s="123" t="s">
        <v>472</v>
      </c>
      <c r="E372" s="123" t="s">
        <v>473</v>
      </c>
      <c r="F372" s="124">
        <v>53804</v>
      </c>
      <c r="G372" s="125">
        <v>8</v>
      </c>
      <c r="H372" s="171" t="s">
        <v>474</v>
      </c>
      <c r="I372" s="126">
        <v>16660000</v>
      </c>
      <c r="J372" s="172">
        <v>0.1048</v>
      </c>
      <c r="K372" s="128">
        <f t="shared" ref="K372:K412" si="173">+ROUND((I372*J372)+I372,-3)</f>
        <v>18406000</v>
      </c>
      <c r="L372" s="129">
        <v>1.4999999999999999E-2</v>
      </c>
      <c r="M372" s="130">
        <f t="shared" ref="M372:M412" si="174">+(K372*L372)+K372</f>
        <v>18682090</v>
      </c>
      <c r="N372" s="129">
        <v>0.02</v>
      </c>
      <c r="O372" s="130">
        <f t="shared" ref="O372:O412" si="175">+(K372*N372)+K372</f>
        <v>18774120</v>
      </c>
      <c r="P372" s="131">
        <v>39.1</v>
      </c>
      <c r="Q372" s="130">
        <v>719674600</v>
      </c>
      <c r="R372" s="131">
        <v>39.1</v>
      </c>
      <c r="S372" s="130">
        <v>719674600</v>
      </c>
      <c r="T372" s="130">
        <f t="shared" ref="T372:T412" si="176">Q372+S372</f>
        <v>1439349200</v>
      </c>
      <c r="U372" s="130">
        <f t="shared" ref="U372:U412" si="177">+ROUND((I372*$U$11)+I372,-3)*P372</f>
        <v>719674600</v>
      </c>
      <c r="V372" s="130">
        <f t="shared" ref="V372:V412" si="178">Q372-U372</f>
        <v>0</v>
      </c>
      <c r="W372" s="130">
        <f t="shared" ref="W372:W381" si="179">+ROUND((I372*$W$11)+I372,-3)*R372</f>
        <v>719674600</v>
      </c>
      <c r="X372" s="130">
        <f t="shared" ref="X372:X412" si="180">S372-W372</f>
        <v>0</v>
      </c>
      <c r="Y372" s="130">
        <f t="shared" ref="Y372:Y412" si="181">V372+X372</f>
        <v>0</v>
      </c>
    </row>
    <row r="373" spans="2:25" x14ac:dyDescent="0.25">
      <c r="B373" s="122" t="s">
        <v>685</v>
      </c>
      <c r="C373" s="122" t="s">
        <v>142</v>
      </c>
      <c r="D373" s="123" t="s">
        <v>475</v>
      </c>
      <c r="E373" s="123" t="s">
        <v>476</v>
      </c>
      <c r="F373" s="124">
        <v>53804</v>
      </c>
      <c r="G373" s="125">
        <v>8</v>
      </c>
      <c r="H373" s="171" t="s">
        <v>474</v>
      </c>
      <c r="I373" s="126">
        <v>16660000</v>
      </c>
      <c r="J373" s="172">
        <v>0.1148</v>
      </c>
      <c r="K373" s="128">
        <f t="shared" si="173"/>
        <v>18573000</v>
      </c>
      <c r="L373" s="129">
        <v>1.4999999999999999E-2</v>
      </c>
      <c r="M373" s="130">
        <f t="shared" si="174"/>
        <v>18851595</v>
      </c>
      <c r="N373" s="129">
        <v>0.02</v>
      </c>
      <c r="O373" s="130">
        <f t="shared" si="175"/>
        <v>18944460</v>
      </c>
      <c r="P373" s="131">
        <v>2.973025359392667</v>
      </c>
      <c r="Q373" s="130">
        <v>55218000</v>
      </c>
      <c r="R373" s="131">
        <v>2.973025359392667</v>
      </c>
      <c r="S373" s="130">
        <v>55218000</v>
      </c>
      <c r="T373" s="130">
        <f t="shared" si="176"/>
        <v>110436000</v>
      </c>
      <c r="U373" s="130">
        <f t="shared" si="177"/>
        <v>54721504.764981426</v>
      </c>
      <c r="V373" s="130">
        <f t="shared" si="178"/>
        <v>496495.2350185737</v>
      </c>
      <c r="W373" s="130">
        <f t="shared" si="179"/>
        <v>54721504.764981426</v>
      </c>
      <c r="X373" s="130">
        <f t="shared" si="180"/>
        <v>496495.2350185737</v>
      </c>
      <c r="Y373" s="130">
        <f t="shared" si="181"/>
        <v>992990.4700371474</v>
      </c>
    </row>
    <row r="374" spans="2:25" x14ac:dyDescent="0.25">
      <c r="B374" s="122" t="s">
        <v>686</v>
      </c>
      <c r="C374" s="122" t="s">
        <v>143</v>
      </c>
      <c r="D374" s="123" t="s">
        <v>472</v>
      </c>
      <c r="E374" s="123" t="s">
        <v>473</v>
      </c>
      <c r="F374" s="124">
        <v>52988</v>
      </c>
      <c r="G374" s="125">
        <v>2</v>
      </c>
      <c r="H374" s="171" t="s">
        <v>474</v>
      </c>
      <c r="I374" s="126">
        <v>15119000</v>
      </c>
      <c r="J374" s="172">
        <v>0.1048</v>
      </c>
      <c r="K374" s="128">
        <f t="shared" si="173"/>
        <v>16703000</v>
      </c>
      <c r="L374" s="129">
        <v>1.4999999999999999E-2</v>
      </c>
      <c r="M374" s="130">
        <f t="shared" si="174"/>
        <v>16953545</v>
      </c>
      <c r="N374" s="129">
        <v>0.02</v>
      </c>
      <c r="O374" s="130">
        <f t="shared" si="175"/>
        <v>17037060</v>
      </c>
      <c r="P374" s="131">
        <v>18.8</v>
      </c>
      <c r="Q374" s="130">
        <v>314016400</v>
      </c>
      <c r="R374" s="131">
        <v>18.8</v>
      </c>
      <c r="S374" s="130">
        <v>314016400</v>
      </c>
      <c r="T374" s="130">
        <f t="shared" si="176"/>
        <v>628032800</v>
      </c>
      <c r="U374" s="130">
        <f t="shared" si="177"/>
        <v>314016400</v>
      </c>
      <c r="V374" s="130">
        <f t="shared" si="178"/>
        <v>0</v>
      </c>
      <c r="W374" s="130">
        <f t="shared" si="179"/>
        <v>314016400</v>
      </c>
      <c r="X374" s="130">
        <f t="shared" si="180"/>
        <v>0</v>
      </c>
      <c r="Y374" s="130">
        <f t="shared" si="181"/>
        <v>0</v>
      </c>
    </row>
    <row r="375" spans="2:25" x14ac:dyDescent="0.25">
      <c r="B375" s="122" t="s">
        <v>686</v>
      </c>
      <c r="C375" s="122" t="s">
        <v>143</v>
      </c>
      <c r="D375" s="123" t="s">
        <v>475</v>
      </c>
      <c r="E375" s="123" t="s">
        <v>476</v>
      </c>
      <c r="F375" s="124">
        <v>52988</v>
      </c>
      <c r="G375" s="125">
        <v>2</v>
      </c>
      <c r="H375" s="171" t="s">
        <v>474</v>
      </c>
      <c r="I375" s="126">
        <v>15119000</v>
      </c>
      <c r="J375" s="172">
        <v>0.1148</v>
      </c>
      <c r="K375" s="128">
        <f t="shared" si="173"/>
        <v>16855000</v>
      </c>
      <c r="L375" s="129">
        <v>1.4999999999999999E-2</v>
      </c>
      <c r="M375" s="130">
        <f t="shared" si="174"/>
        <v>17107825</v>
      </c>
      <c r="N375" s="129">
        <v>0.02</v>
      </c>
      <c r="O375" s="130">
        <f t="shared" si="175"/>
        <v>17192100</v>
      </c>
      <c r="P375" s="131">
        <v>13.693331355680806</v>
      </c>
      <c r="Q375" s="130">
        <v>230801100</v>
      </c>
      <c r="R375" s="131">
        <v>13.873746662711362</v>
      </c>
      <c r="S375" s="130">
        <v>233842000</v>
      </c>
      <c r="T375" s="130">
        <f t="shared" si="176"/>
        <v>464643100</v>
      </c>
      <c r="U375" s="130">
        <f t="shared" si="177"/>
        <v>228719713.63393649</v>
      </c>
      <c r="V375" s="130">
        <f t="shared" si="178"/>
        <v>2081386.3660635054</v>
      </c>
      <c r="W375" s="130">
        <f t="shared" si="179"/>
        <v>231733190.50726789</v>
      </c>
      <c r="X375" s="130">
        <f t="shared" si="180"/>
        <v>2108809.4927321076</v>
      </c>
      <c r="Y375" s="130">
        <f t="shared" si="181"/>
        <v>4190195.8587956131</v>
      </c>
    </row>
    <row r="376" spans="2:25" x14ac:dyDescent="0.25">
      <c r="B376" s="122" t="s">
        <v>687</v>
      </c>
      <c r="C376" s="122" t="s">
        <v>144</v>
      </c>
      <c r="D376" s="123" t="s">
        <v>472</v>
      </c>
      <c r="E376" s="123" t="s">
        <v>473</v>
      </c>
      <c r="F376" s="124">
        <v>12080</v>
      </c>
      <c r="G376" s="125">
        <v>2</v>
      </c>
      <c r="H376" s="171" t="s">
        <v>474</v>
      </c>
      <c r="I376" s="126">
        <v>13993000</v>
      </c>
      <c r="J376" s="172">
        <v>0.1048</v>
      </c>
      <c r="K376" s="128">
        <f t="shared" si="173"/>
        <v>15459000</v>
      </c>
      <c r="L376" s="129">
        <v>1.4999999999999999E-2</v>
      </c>
      <c r="M376" s="130">
        <f t="shared" si="174"/>
        <v>15690885</v>
      </c>
      <c r="N376" s="129">
        <v>0.02</v>
      </c>
      <c r="O376" s="130">
        <f t="shared" si="175"/>
        <v>15768180</v>
      </c>
      <c r="P376" s="131">
        <v>17.8</v>
      </c>
      <c r="Q376" s="130">
        <v>275170200</v>
      </c>
      <c r="R376" s="131">
        <v>9.8000000000000007</v>
      </c>
      <c r="S376" s="130">
        <v>151498200</v>
      </c>
      <c r="T376" s="130">
        <f t="shared" si="176"/>
        <v>426668400</v>
      </c>
      <c r="U376" s="130">
        <f t="shared" si="177"/>
        <v>275170200</v>
      </c>
      <c r="V376" s="130">
        <f t="shared" si="178"/>
        <v>0</v>
      </c>
      <c r="W376" s="130">
        <f t="shared" si="179"/>
        <v>151498200</v>
      </c>
      <c r="X376" s="130">
        <f t="shared" si="180"/>
        <v>0</v>
      </c>
      <c r="Y376" s="130">
        <f t="shared" si="181"/>
        <v>0</v>
      </c>
    </row>
    <row r="377" spans="2:25" x14ac:dyDescent="0.25">
      <c r="B377" s="122" t="s">
        <v>687</v>
      </c>
      <c r="C377" s="122" t="s">
        <v>144</v>
      </c>
      <c r="D377" s="123" t="s">
        <v>475</v>
      </c>
      <c r="E377" s="123" t="s">
        <v>476</v>
      </c>
      <c r="F377" s="124">
        <v>12080</v>
      </c>
      <c r="G377" s="125">
        <v>2</v>
      </c>
      <c r="H377" s="171" t="s">
        <v>474</v>
      </c>
      <c r="I377" s="126">
        <v>13993000</v>
      </c>
      <c r="J377" s="172">
        <v>0.1148</v>
      </c>
      <c r="K377" s="128">
        <f t="shared" si="173"/>
        <v>15599000</v>
      </c>
      <c r="L377" s="129">
        <v>1.4999999999999999E-2</v>
      </c>
      <c r="M377" s="130">
        <f t="shared" si="174"/>
        <v>15832985</v>
      </c>
      <c r="N377" s="129">
        <v>0.02</v>
      </c>
      <c r="O377" s="130">
        <f t="shared" si="175"/>
        <v>15910980</v>
      </c>
      <c r="P377" s="131">
        <v>9.2523879735880499</v>
      </c>
      <c r="Q377" s="130">
        <v>144328000</v>
      </c>
      <c r="R377" s="131">
        <v>14.865375985640105</v>
      </c>
      <c r="S377" s="130">
        <v>231885000</v>
      </c>
      <c r="T377" s="130">
        <f t="shared" si="176"/>
        <v>376213000</v>
      </c>
      <c r="U377" s="130">
        <f t="shared" si="177"/>
        <v>143032665.68369767</v>
      </c>
      <c r="V377" s="130">
        <f t="shared" si="178"/>
        <v>1295334.3163023293</v>
      </c>
      <c r="W377" s="130">
        <f t="shared" si="179"/>
        <v>229803847.36201039</v>
      </c>
      <c r="X377" s="130">
        <f t="shared" si="180"/>
        <v>2081152.6379896104</v>
      </c>
      <c r="Y377" s="130">
        <f t="shared" si="181"/>
        <v>3376486.9542919397</v>
      </c>
    </row>
    <row r="378" spans="2:25" x14ac:dyDescent="0.25">
      <c r="B378" s="122" t="s">
        <v>688</v>
      </c>
      <c r="C378" s="122" t="s">
        <v>145</v>
      </c>
      <c r="D378" s="123" t="s">
        <v>472</v>
      </c>
      <c r="E378" s="123" t="s">
        <v>473</v>
      </c>
      <c r="F378" s="124">
        <v>1008</v>
      </c>
      <c r="G378" s="125">
        <v>2</v>
      </c>
      <c r="H378" s="171" t="s">
        <v>474</v>
      </c>
      <c r="I378" s="126">
        <v>14701000</v>
      </c>
      <c r="J378" s="172">
        <v>0.1048</v>
      </c>
      <c r="K378" s="128">
        <f t="shared" si="173"/>
        <v>16242000</v>
      </c>
      <c r="L378" s="129">
        <v>1.4999999999999999E-2</v>
      </c>
      <c r="M378" s="130">
        <f t="shared" si="174"/>
        <v>16485630</v>
      </c>
      <c r="N378" s="129">
        <v>0.02</v>
      </c>
      <c r="O378" s="130">
        <f t="shared" si="175"/>
        <v>16566840</v>
      </c>
      <c r="P378" s="131">
        <v>38.799999999999997</v>
      </c>
      <c r="Q378" s="130">
        <v>630189600</v>
      </c>
      <c r="R378" s="131">
        <v>23.7</v>
      </c>
      <c r="S378" s="130">
        <v>384935400</v>
      </c>
      <c r="T378" s="130">
        <f t="shared" si="176"/>
        <v>1015125000</v>
      </c>
      <c r="U378" s="130">
        <f t="shared" si="177"/>
        <v>630189600</v>
      </c>
      <c r="V378" s="130">
        <f t="shared" si="178"/>
        <v>0</v>
      </c>
      <c r="W378" s="130">
        <f t="shared" si="179"/>
        <v>384935400</v>
      </c>
      <c r="X378" s="130">
        <f t="shared" si="180"/>
        <v>0</v>
      </c>
      <c r="Y378" s="130">
        <f t="shared" si="181"/>
        <v>0</v>
      </c>
    </row>
    <row r="379" spans="2:25" x14ac:dyDescent="0.25">
      <c r="B379" s="122" t="s">
        <v>688</v>
      </c>
      <c r="C379" s="122" t="s">
        <v>145</v>
      </c>
      <c r="D379" s="123" t="s">
        <v>475</v>
      </c>
      <c r="E379" s="123" t="s">
        <v>476</v>
      </c>
      <c r="F379" s="124">
        <v>1008</v>
      </c>
      <c r="G379" s="125">
        <v>2</v>
      </c>
      <c r="H379" s="171" t="s">
        <v>474</v>
      </c>
      <c r="I379" s="126">
        <v>14701000</v>
      </c>
      <c r="J379" s="172">
        <v>0.1148</v>
      </c>
      <c r="K379" s="128">
        <f t="shared" si="173"/>
        <v>16389000</v>
      </c>
      <c r="L379" s="129">
        <v>1.4999999999999999E-2</v>
      </c>
      <c r="M379" s="130">
        <f t="shared" si="174"/>
        <v>16634835</v>
      </c>
      <c r="N379" s="129">
        <v>0.02</v>
      </c>
      <c r="O379" s="130">
        <f t="shared" si="175"/>
        <v>16716780</v>
      </c>
      <c r="P379" s="131">
        <v>23.528037098053574</v>
      </c>
      <c r="Q379" s="130">
        <v>385601000</v>
      </c>
      <c r="R379" s="131">
        <v>24.280248947464763</v>
      </c>
      <c r="S379" s="130">
        <v>397929000</v>
      </c>
      <c r="T379" s="130">
        <f t="shared" si="176"/>
        <v>783530000</v>
      </c>
      <c r="U379" s="130">
        <f t="shared" si="177"/>
        <v>382142378.54658616</v>
      </c>
      <c r="V379" s="130">
        <f t="shared" si="178"/>
        <v>3458621.4534138441</v>
      </c>
      <c r="W379" s="130">
        <f t="shared" si="179"/>
        <v>394359803.40472269</v>
      </c>
      <c r="X379" s="130">
        <f t="shared" si="180"/>
        <v>3569196.5952773094</v>
      </c>
      <c r="Y379" s="130">
        <f t="shared" si="181"/>
        <v>7027818.0486911535</v>
      </c>
    </row>
    <row r="380" spans="2:25" x14ac:dyDescent="0.25">
      <c r="B380" s="122" t="s">
        <v>689</v>
      </c>
      <c r="C380" s="122" t="s">
        <v>149</v>
      </c>
      <c r="D380" s="123" t="s">
        <v>472</v>
      </c>
      <c r="E380" s="123" t="s">
        <v>473</v>
      </c>
      <c r="F380" s="124">
        <v>106972</v>
      </c>
      <c r="G380" s="125">
        <v>2</v>
      </c>
      <c r="H380" s="171" t="s">
        <v>474</v>
      </c>
      <c r="I380" s="126">
        <v>14977000</v>
      </c>
      <c r="J380" s="172">
        <v>0.1048</v>
      </c>
      <c r="K380" s="128">
        <f t="shared" si="173"/>
        <v>16547000</v>
      </c>
      <c r="L380" s="129">
        <v>1.4999999999999999E-2</v>
      </c>
      <c r="M380" s="130">
        <f t="shared" si="174"/>
        <v>16795205</v>
      </c>
      <c r="N380" s="129">
        <v>0.02</v>
      </c>
      <c r="O380" s="130">
        <f t="shared" si="175"/>
        <v>16877940</v>
      </c>
      <c r="P380" s="131">
        <v>10.493418298239133</v>
      </c>
      <c r="Q380" s="130">
        <f>170434100+3200493</f>
        <v>173634593</v>
      </c>
      <c r="R380" s="131">
        <v>10.493418298239133</v>
      </c>
      <c r="S380" s="130">
        <f>170434100+3200493</f>
        <v>173634593</v>
      </c>
      <c r="T380" s="130">
        <f t="shared" si="176"/>
        <v>347269186</v>
      </c>
      <c r="U380" s="130">
        <f t="shared" si="177"/>
        <v>173634592.58096293</v>
      </c>
      <c r="V380" s="130">
        <f t="shared" si="178"/>
        <v>0.41903707385063171</v>
      </c>
      <c r="W380" s="130">
        <f t="shared" si="179"/>
        <v>173634592.58096293</v>
      </c>
      <c r="X380" s="130">
        <f t="shared" si="180"/>
        <v>0.41903707385063171</v>
      </c>
      <c r="Y380" s="130">
        <f t="shared" si="181"/>
        <v>0.83807414770126343</v>
      </c>
    </row>
    <row r="381" spans="2:25" x14ac:dyDescent="0.25">
      <c r="B381" s="122" t="s">
        <v>689</v>
      </c>
      <c r="C381" s="122" t="s">
        <v>149</v>
      </c>
      <c r="D381" s="123" t="s">
        <v>475</v>
      </c>
      <c r="E381" s="123" t="s">
        <v>476</v>
      </c>
      <c r="F381" s="124">
        <v>106972</v>
      </c>
      <c r="G381" s="125">
        <v>2</v>
      </c>
      <c r="H381" s="171" t="s">
        <v>474</v>
      </c>
      <c r="I381" s="126">
        <v>14977000</v>
      </c>
      <c r="J381" s="172">
        <v>0.1148</v>
      </c>
      <c r="K381" s="128">
        <f t="shared" si="173"/>
        <v>16696000</v>
      </c>
      <c r="L381" s="129">
        <v>1.4999999999999999E-2</v>
      </c>
      <c r="M381" s="130">
        <f t="shared" si="174"/>
        <v>16946440</v>
      </c>
      <c r="N381" s="129">
        <v>0.02</v>
      </c>
      <c r="O381" s="130">
        <f t="shared" si="175"/>
        <v>17029920</v>
      </c>
      <c r="P381" s="131">
        <v>13.655988772957471</v>
      </c>
      <c r="Q381" s="130">
        <f>223808000+6201436</f>
        <v>230009436</v>
      </c>
      <c r="R381" s="131">
        <v>14</v>
      </c>
      <c r="S381" s="130">
        <v>231658000</v>
      </c>
      <c r="T381" s="130">
        <f t="shared" si="176"/>
        <v>461667436</v>
      </c>
      <c r="U381" s="130">
        <f t="shared" si="177"/>
        <v>225965646.22612727</v>
      </c>
      <c r="V381" s="130">
        <f t="shared" si="178"/>
        <v>4043789.7738727331</v>
      </c>
      <c r="W381" s="130">
        <f t="shared" si="179"/>
        <v>231658000</v>
      </c>
      <c r="X381" s="130">
        <f t="shared" si="180"/>
        <v>0</v>
      </c>
      <c r="Y381" s="130">
        <f t="shared" si="181"/>
        <v>4043789.7738727331</v>
      </c>
    </row>
    <row r="382" spans="2:25" x14ac:dyDescent="0.25">
      <c r="B382" s="122" t="s">
        <v>690</v>
      </c>
      <c r="C382" s="122" t="s">
        <v>691</v>
      </c>
      <c r="D382" s="123" t="s">
        <v>472</v>
      </c>
      <c r="E382" s="123" t="s">
        <v>476</v>
      </c>
      <c r="F382" s="124">
        <v>116119</v>
      </c>
      <c r="G382" s="125">
        <v>2</v>
      </c>
      <c r="H382" s="171" t="s">
        <v>474</v>
      </c>
      <c r="I382" s="126"/>
      <c r="J382" s="172"/>
      <c r="K382" s="128">
        <v>13450000</v>
      </c>
      <c r="L382" s="129">
        <v>1.4999999999999999E-2</v>
      </c>
      <c r="M382" s="130">
        <f t="shared" si="174"/>
        <v>13651750</v>
      </c>
      <c r="N382" s="129">
        <v>0.02</v>
      </c>
      <c r="O382" s="130">
        <f t="shared" si="175"/>
        <v>13719000</v>
      </c>
      <c r="P382" s="131">
        <v>0</v>
      </c>
      <c r="Q382" s="130"/>
      <c r="R382" s="131">
        <v>15.345724907063197</v>
      </c>
      <c r="S382" s="130">
        <v>206400000</v>
      </c>
      <c r="T382" s="130">
        <f t="shared" si="176"/>
        <v>206400000</v>
      </c>
      <c r="U382" s="130">
        <f t="shared" si="177"/>
        <v>0</v>
      </c>
      <c r="V382" s="130">
        <f t="shared" si="178"/>
        <v>0</v>
      </c>
      <c r="W382" s="130">
        <v>206400000</v>
      </c>
      <c r="X382" s="130">
        <f t="shared" si="180"/>
        <v>0</v>
      </c>
      <c r="Y382" s="130">
        <f t="shared" si="181"/>
        <v>0</v>
      </c>
    </row>
    <row r="383" spans="2:25" x14ac:dyDescent="0.25">
      <c r="B383" s="122" t="s">
        <v>692</v>
      </c>
      <c r="C383" s="122" t="s">
        <v>146</v>
      </c>
      <c r="D383" s="123" t="s">
        <v>472</v>
      </c>
      <c r="E383" s="123" t="s">
        <v>473</v>
      </c>
      <c r="F383" s="124">
        <v>51608</v>
      </c>
      <c r="G383" s="125">
        <v>2</v>
      </c>
      <c r="H383" s="171" t="s">
        <v>474</v>
      </c>
      <c r="I383" s="126">
        <v>13147000</v>
      </c>
      <c r="J383" s="172">
        <v>0.1048</v>
      </c>
      <c r="K383" s="128">
        <f t="shared" si="173"/>
        <v>14525000</v>
      </c>
      <c r="L383" s="129">
        <v>1.4999999999999999E-2</v>
      </c>
      <c r="M383" s="130">
        <f t="shared" si="174"/>
        <v>14742875</v>
      </c>
      <c r="N383" s="129">
        <v>0.02</v>
      </c>
      <c r="O383" s="130">
        <f t="shared" si="175"/>
        <v>14815500</v>
      </c>
      <c r="P383" s="131">
        <v>3.8</v>
      </c>
      <c r="Q383" s="130">
        <v>55195000</v>
      </c>
      <c r="R383" s="131">
        <v>4.8</v>
      </c>
      <c r="S383" s="130">
        <v>69720000</v>
      </c>
      <c r="T383" s="130">
        <f t="shared" si="176"/>
        <v>124915000</v>
      </c>
      <c r="U383" s="130">
        <f t="shared" si="177"/>
        <v>55195000</v>
      </c>
      <c r="V383" s="130">
        <f t="shared" si="178"/>
        <v>0</v>
      </c>
      <c r="W383" s="130">
        <f t="shared" ref="W383:W412" si="182">+ROUND((I383*$W$11)+I383,-3)*R383</f>
        <v>69720000</v>
      </c>
      <c r="X383" s="130">
        <f t="shared" si="180"/>
        <v>0</v>
      </c>
      <c r="Y383" s="130">
        <f t="shared" si="181"/>
        <v>0</v>
      </c>
    </row>
    <row r="384" spans="2:25" x14ac:dyDescent="0.25">
      <c r="B384" s="122" t="s">
        <v>692</v>
      </c>
      <c r="C384" s="122" t="s">
        <v>146</v>
      </c>
      <c r="D384" s="123" t="s">
        <v>475</v>
      </c>
      <c r="E384" s="123" t="s">
        <v>476</v>
      </c>
      <c r="F384" s="124">
        <v>51608</v>
      </c>
      <c r="G384" s="125">
        <v>2</v>
      </c>
      <c r="H384" s="171" t="s">
        <v>474</v>
      </c>
      <c r="I384" s="126">
        <v>13147000</v>
      </c>
      <c r="J384" s="172">
        <v>0.1148</v>
      </c>
      <c r="K384" s="128">
        <f t="shared" si="173"/>
        <v>14656000</v>
      </c>
      <c r="L384" s="129">
        <v>1.4999999999999999E-2</v>
      </c>
      <c r="M384" s="130">
        <f t="shared" si="174"/>
        <v>14875840</v>
      </c>
      <c r="N384" s="129">
        <v>0.02</v>
      </c>
      <c r="O384" s="130">
        <f t="shared" si="175"/>
        <v>14949120</v>
      </c>
      <c r="P384" s="131">
        <v>0</v>
      </c>
      <c r="Q384" s="130">
        <v>0</v>
      </c>
      <c r="R384" s="131">
        <v>0</v>
      </c>
      <c r="S384" s="130">
        <v>0</v>
      </c>
      <c r="T384" s="130">
        <f t="shared" si="176"/>
        <v>0</v>
      </c>
      <c r="U384" s="130">
        <f t="shared" si="177"/>
        <v>0</v>
      </c>
      <c r="V384" s="130">
        <f t="shared" si="178"/>
        <v>0</v>
      </c>
      <c r="W384" s="130">
        <f t="shared" si="182"/>
        <v>0</v>
      </c>
      <c r="X384" s="130">
        <f t="shared" si="180"/>
        <v>0</v>
      </c>
      <c r="Y384" s="130">
        <f t="shared" si="181"/>
        <v>0</v>
      </c>
    </row>
    <row r="385" spans="2:25" x14ac:dyDescent="0.25">
      <c r="B385" s="122" t="s">
        <v>693</v>
      </c>
      <c r="C385" s="122" t="s">
        <v>147</v>
      </c>
      <c r="D385" s="123" t="s">
        <v>472</v>
      </c>
      <c r="E385" s="123" t="s">
        <v>473</v>
      </c>
      <c r="F385" s="124">
        <v>1009</v>
      </c>
      <c r="G385" s="125">
        <v>2</v>
      </c>
      <c r="H385" s="171" t="s">
        <v>474</v>
      </c>
      <c r="I385" s="126">
        <v>14977000</v>
      </c>
      <c r="J385" s="172">
        <v>0.1048</v>
      </c>
      <c r="K385" s="128">
        <f t="shared" si="173"/>
        <v>16547000</v>
      </c>
      <c r="L385" s="129">
        <v>1.4999999999999999E-2</v>
      </c>
      <c r="M385" s="130">
        <f t="shared" si="174"/>
        <v>16795205</v>
      </c>
      <c r="N385" s="129">
        <v>0.02</v>
      </c>
      <c r="O385" s="130">
        <f t="shared" si="175"/>
        <v>16877940</v>
      </c>
      <c r="P385" s="131">
        <v>17.8</v>
      </c>
      <c r="Q385" s="130">
        <v>294536600</v>
      </c>
      <c r="R385" s="131">
        <v>5.8</v>
      </c>
      <c r="S385" s="130">
        <v>95972600</v>
      </c>
      <c r="T385" s="130">
        <f t="shared" si="176"/>
        <v>390509200</v>
      </c>
      <c r="U385" s="130">
        <f t="shared" si="177"/>
        <v>294536600</v>
      </c>
      <c r="V385" s="130">
        <f t="shared" si="178"/>
        <v>0</v>
      </c>
      <c r="W385" s="130">
        <f t="shared" si="182"/>
        <v>95972600</v>
      </c>
      <c r="X385" s="130">
        <f t="shared" si="180"/>
        <v>0</v>
      </c>
      <c r="Y385" s="130">
        <f t="shared" si="181"/>
        <v>0</v>
      </c>
    </row>
    <row r="386" spans="2:25" x14ac:dyDescent="0.25">
      <c r="B386" s="122" t="s">
        <v>693</v>
      </c>
      <c r="C386" s="122" t="s">
        <v>147</v>
      </c>
      <c r="D386" s="123" t="s">
        <v>475</v>
      </c>
      <c r="E386" s="123" t="s">
        <v>476</v>
      </c>
      <c r="F386" s="124">
        <v>1009</v>
      </c>
      <c r="G386" s="125">
        <v>2</v>
      </c>
      <c r="H386" s="171" t="s">
        <v>474</v>
      </c>
      <c r="I386" s="126">
        <v>14977000</v>
      </c>
      <c r="J386" s="172">
        <v>0.1148</v>
      </c>
      <c r="K386" s="128">
        <f t="shared" si="173"/>
        <v>16696000</v>
      </c>
      <c r="L386" s="129">
        <v>1.4999999999999999E-2</v>
      </c>
      <c r="M386" s="130">
        <f t="shared" si="174"/>
        <v>16946440</v>
      </c>
      <c r="N386" s="129">
        <v>0.02</v>
      </c>
      <c r="O386" s="130">
        <f t="shared" si="175"/>
        <v>17029920</v>
      </c>
      <c r="P386" s="131">
        <v>5.6643507426928608</v>
      </c>
      <c r="Q386" s="130">
        <v>94572000</v>
      </c>
      <c r="R386" s="131">
        <v>4.9553785337805465</v>
      </c>
      <c r="S386" s="130">
        <v>82735000</v>
      </c>
      <c r="T386" s="130">
        <f t="shared" si="176"/>
        <v>177307000</v>
      </c>
      <c r="U386" s="130">
        <f t="shared" si="177"/>
        <v>93728011.739338771</v>
      </c>
      <c r="V386" s="130">
        <f t="shared" si="178"/>
        <v>843988.26066122949</v>
      </c>
      <c r="W386" s="130">
        <f t="shared" si="182"/>
        <v>81996648.598466709</v>
      </c>
      <c r="X386" s="130">
        <f t="shared" si="180"/>
        <v>738351.40153329074</v>
      </c>
      <c r="Y386" s="130">
        <f t="shared" si="181"/>
        <v>1582339.6621945202</v>
      </c>
    </row>
    <row r="387" spans="2:25" x14ac:dyDescent="0.25">
      <c r="B387" s="122" t="s">
        <v>694</v>
      </c>
      <c r="C387" s="122" t="s">
        <v>148</v>
      </c>
      <c r="D387" s="123" t="s">
        <v>472</v>
      </c>
      <c r="E387" s="123" t="s">
        <v>473</v>
      </c>
      <c r="F387" s="124">
        <v>7576</v>
      </c>
      <c r="G387" s="125">
        <v>2</v>
      </c>
      <c r="H387" s="171" t="s">
        <v>474</v>
      </c>
      <c r="I387" s="126">
        <v>13749000</v>
      </c>
      <c r="J387" s="172">
        <v>0.1048</v>
      </c>
      <c r="K387" s="128">
        <f t="shared" si="173"/>
        <v>15190000</v>
      </c>
      <c r="L387" s="129">
        <v>1.4999999999999999E-2</v>
      </c>
      <c r="M387" s="130">
        <f t="shared" si="174"/>
        <v>15417850</v>
      </c>
      <c r="N387" s="129">
        <v>0.02</v>
      </c>
      <c r="O387" s="130">
        <f t="shared" si="175"/>
        <v>15493800</v>
      </c>
      <c r="P387" s="131">
        <v>9.8000000000000007</v>
      </c>
      <c r="Q387" s="130">
        <v>148862000</v>
      </c>
      <c r="R387" s="131">
        <v>9.3000000000000007</v>
      </c>
      <c r="S387" s="130">
        <v>141267000</v>
      </c>
      <c r="T387" s="130">
        <f t="shared" si="176"/>
        <v>290129000</v>
      </c>
      <c r="U387" s="130">
        <f t="shared" si="177"/>
        <v>148862000</v>
      </c>
      <c r="V387" s="130">
        <f t="shared" si="178"/>
        <v>0</v>
      </c>
      <c r="W387" s="130">
        <f t="shared" si="182"/>
        <v>141267000</v>
      </c>
      <c r="X387" s="130">
        <f t="shared" si="180"/>
        <v>0</v>
      </c>
      <c r="Y387" s="130">
        <f t="shared" si="181"/>
        <v>0</v>
      </c>
    </row>
    <row r="388" spans="2:25" x14ac:dyDescent="0.25">
      <c r="B388" s="122" t="s">
        <v>694</v>
      </c>
      <c r="C388" s="122" t="s">
        <v>148</v>
      </c>
      <c r="D388" s="123" t="s">
        <v>475</v>
      </c>
      <c r="E388" s="123" t="s">
        <v>476</v>
      </c>
      <c r="F388" s="124">
        <v>7576</v>
      </c>
      <c r="G388" s="125">
        <v>2</v>
      </c>
      <c r="H388" s="171" t="s">
        <v>474</v>
      </c>
      <c r="I388" s="126">
        <v>13749000</v>
      </c>
      <c r="J388" s="172">
        <v>0.1148</v>
      </c>
      <c r="K388" s="128">
        <f t="shared" si="173"/>
        <v>15327000</v>
      </c>
      <c r="L388" s="129">
        <v>1.4999999999999999E-2</v>
      </c>
      <c r="M388" s="130">
        <f t="shared" si="174"/>
        <v>15556905</v>
      </c>
      <c r="N388" s="129">
        <v>0.02</v>
      </c>
      <c r="O388" s="130">
        <f t="shared" si="175"/>
        <v>15633540</v>
      </c>
      <c r="P388" s="131">
        <v>6.2538657271481695</v>
      </c>
      <c r="Q388" s="130">
        <v>95853000</v>
      </c>
      <c r="R388" s="131">
        <v>9.4150844914203695</v>
      </c>
      <c r="S388" s="130">
        <v>144305000</v>
      </c>
      <c r="T388" s="130">
        <f t="shared" si="176"/>
        <v>240158000</v>
      </c>
      <c r="U388" s="130">
        <f t="shared" si="177"/>
        <v>94996220.395380691</v>
      </c>
      <c r="V388" s="130">
        <f t="shared" si="178"/>
        <v>856779.60461930931</v>
      </c>
      <c r="W388" s="130">
        <f t="shared" si="182"/>
        <v>143015133.42467541</v>
      </c>
      <c r="X388" s="130">
        <f t="shared" si="180"/>
        <v>1289866.575324595</v>
      </c>
      <c r="Y388" s="130">
        <f t="shared" si="181"/>
        <v>2146646.1799439043</v>
      </c>
    </row>
    <row r="389" spans="2:25" x14ac:dyDescent="0.25">
      <c r="B389" s="122" t="s">
        <v>695</v>
      </c>
      <c r="C389" s="122" t="s">
        <v>150</v>
      </c>
      <c r="D389" s="123" t="s">
        <v>472</v>
      </c>
      <c r="E389" s="123" t="s">
        <v>473</v>
      </c>
      <c r="F389" s="124">
        <v>105238</v>
      </c>
      <c r="G389" s="125">
        <v>3</v>
      </c>
      <c r="H389" s="171" t="s">
        <v>474</v>
      </c>
      <c r="I389" s="126">
        <v>15900000</v>
      </c>
      <c r="J389" s="172">
        <v>0.1048</v>
      </c>
      <c r="K389" s="128">
        <f t="shared" si="173"/>
        <v>17566000</v>
      </c>
      <c r="L389" s="129">
        <v>1.4999999999999999E-2</v>
      </c>
      <c r="M389" s="130">
        <f t="shared" si="174"/>
        <v>17829490</v>
      </c>
      <c r="N389" s="129">
        <v>0.02</v>
      </c>
      <c r="O389" s="130">
        <f t="shared" si="175"/>
        <v>17917320</v>
      </c>
      <c r="P389" s="131">
        <v>80.750916543322333</v>
      </c>
      <c r="Q389" s="130">
        <v>1418470600</v>
      </c>
      <c r="R389" s="131">
        <v>80.750916543322333</v>
      </c>
      <c r="S389" s="130">
        <v>1418470600</v>
      </c>
      <c r="T389" s="130">
        <f t="shared" si="176"/>
        <v>2836941200</v>
      </c>
      <c r="U389" s="130">
        <f t="shared" si="177"/>
        <v>1418470600</v>
      </c>
      <c r="V389" s="130">
        <f t="shared" si="178"/>
        <v>0</v>
      </c>
      <c r="W389" s="130">
        <f t="shared" si="182"/>
        <v>1418470600</v>
      </c>
      <c r="X389" s="130">
        <f t="shared" si="180"/>
        <v>0</v>
      </c>
      <c r="Y389" s="130">
        <f t="shared" si="181"/>
        <v>0</v>
      </c>
    </row>
    <row r="390" spans="2:25" x14ac:dyDescent="0.25">
      <c r="B390" s="122" t="s">
        <v>695</v>
      </c>
      <c r="C390" s="122" t="s">
        <v>150</v>
      </c>
      <c r="D390" s="123" t="s">
        <v>475</v>
      </c>
      <c r="E390" s="123" t="s">
        <v>476</v>
      </c>
      <c r="F390" s="124">
        <v>105238</v>
      </c>
      <c r="G390" s="125">
        <v>3</v>
      </c>
      <c r="H390" s="171" t="s">
        <v>474</v>
      </c>
      <c r="I390" s="126">
        <v>15900000</v>
      </c>
      <c r="J390" s="172">
        <v>0.1148</v>
      </c>
      <c r="K390" s="128">
        <f t="shared" si="173"/>
        <v>17725000</v>
      </c>
      <c r="L390" s="129">
        <v>1.4999999999999999E-2</v>
      </c>
      <c r="M390" s="130">
        <f t="shared" si="174"/>
        <v>17990875</v>
      </c>
      <c r="N390" s="129">
        <v>0.02</v>
      </c>
      <c r="O390" s="130">
        <f t="shared" si="175"/>
        <v>18079500</v>
      </c>
      <c r="P390" s="131">
        <v>14.019520451339915</v>
      </c>
      <c r="Q390" s="130">
        <v>248496000</v>
      </c>
      <c r="R390" s="131">
        <v>34.686036671368122</v>
      </c>
      <c r="S390" s="130">
        <v>614810000</v>
      </c>
      <c r="T390" s="130">
        <f t="shared" si="176"/>
        <v>863306000</v>
      </c>
      <c r="U390" s="130">
        <f t="shared" si="177"/>
        <v>246266896.24823695</v>
      </c>
      <c r="V390" s="130">
        <f t="shared" si="178"/>
        <v>2229103.7517630458</v>
      </c>
      <c r="W390" s="130">
        <f t="shared" si="182"/>
        <v>609294920.1692524</v>
      </c>
      <c r="X390" s="130">
        <f t="shared" si="180"/>
        <v>5515079.8307476044</v>
      </c>
      <c r="Y390" s="130">
        <f t="shared" si="181"/>
        <v>7744183.5825106502</v>
      </c>
    </row>
    <row r="391" spans="2:25" x14ac:dyDescent="0.25">
      <c r="B391" s="122" t="s">
        <v>696</v>
      </c>
      <c r="C391" s="122" t="s">
        <v>151</v>
      </c>
      <c r="D391" s="123" t="s">
        <v>472</v>
      </c>
      <c r="E391" s="123" t="s">
        <v>473</v>
      </c>
      <c r="F391" s="124">
        <v>105265</v>
      </c>
      <c r="G391" s="125">
        <v>4</v>
      </c>
      <c r="H391" s="171" t="s">
        <v>474</v>
      </c>
      <c r="I391" s="126">
        <v>15521000</v>
      </c>
      <c r="J391" s="172">
        <v>0.1048</v>
      </c>
      <c r="K391" s="128">
        <f t="shared" si="173"/>
        <v>17148000</v>
      </c>
      <c r="L391" s="129">
        <v>1.4999999999999999E-2</v>
      </c>
      <c r="M391" s="130">
        <f t="shared" si="174"/>
        <v>17405220</v>
      </c>
      <c r="N391" s="129">
        <v>0.02</v>
      </c>
      <c r="O391" s="130">
        <f t="shared" si="175"/>
        <v>17490960</v>
      </c>
      <c r="P391" s="131">
        <v>8.2226731980405869</v>
      </c>
      <c r="Q391" s="130">
        <v>141002400</v>
      </c>
      <c r="R391" s="131">
        <v>8.1982971775134121</v>
      </c>
      <c r="S391" s="130">
        <v>140584400</v>
      </c>
      <c r="T391" s="130">
        <f t="shared" si="176"/>
        <v>281586800</v>
      </c>
      <c r="U391" s="130">
        <f t="shared" si="177"/>
        <v>141002399.99999997</v>
      </c>
      <c r="V391" s="130">
        <f t="shared" si="178"/>
        <v>0</v>
      </c>
      <c r="W391" s="130">
        <f t="shared" si="182"/>
        <v>140584400</v>
      </c>
      <c r="X391" s="130">
        <f t="shared" si="180"/>
        <v>0</v>
      </c>
      <c r="Y391" s="130">
        <f t="shared" si="181"/>
        <v>0</v>
      </c>
    </row>
    <row r="392" spans="2:25" x14ac:dyDescent="0.25">
      <c r="B392" s="122" t="s">
        <v>696</v>
      </c>
      <c r="C392" s="122" t="s">
        <v>151</v>
      </c>
      <c r="D392" s="123" t="s">
        <v>475</v>
      </c>
      <c r="E392" s="123" t="s">
        <v>476</v>
      </c>
      <c r="F392" s="124">
        <v>105265</v>
      </c>
      <c r="G392" s="125">
        <v>4</v>
      </c>
      <c r="H392" s="171" t="s">
        <v>474</v>
      </c>
      <c r="I392" s="126">
        <v>15521000</v>
      </c>
      <c r="J392" s="172">
        <v>0.1148</v>
      </c>
      <c r="K392" s="128">
        <f t="shared" si="173"/>
        <v>17303000</v>
      </c>
      <c r="L392" s="129">
        <v>1.4999999999999999E-2</v>
      </c>
      <c r="M392" s="130">
        <f t="shared" si="174"/>
        <v>17562545</v>
      </c>
      <c r="N392" s="129">
        <v>0.02</v>
      </c>
      <c r="O392" s="130">
        <f t="shared" si="175"/>
        <v>17649060</v>
      </c>
      <c r="P392" s="131">
        <v>4.8611801421718779</v>
      </c>
      <c r="Q392" s="130">
        <v>84113000</v>
      </c>
      <c r="R392" s="131">
        <v>4.9552100791770215</v>
      </c>
      <c r="S392" s="130">
        <v>85740000</v>
      </c>
      <c r="T392" s="130">
        <f t="shared" si="176"/>
        <v>169853000</v>
      </c>
      <c r="U392" s="130">
        <f t="shared" si="177"/>
        <v>83359517.077963367</v>
      </c>
      <c r="V392" s="130">
        <f t="shared" si="178"/>
        <v>753482.9220366329</v>
      </c>
      <c r="W392" s="130">
        <f t="shared" si="182"/>
        <v>84971942.437727571</v>
      </c>
      <c r="X392" s="130">
        <f t="shared" si="180"/>
        <v>768057.56227242947</v>
      </c>
      <c r="Y392" s="130">
        <f t="shared" si="181"/>
        <v>1521540.4843090624</v>
      </c>
    </row>
    <row r="393" spans="2:25" x14ac:dyDescent="0.25">
      <c r="B393" s="122" t="s">
        <v>697</v>
      </c>
      <c r="C393" s="122" t="s">
        <v>160</v>
      </c>
      <c r="D393" s="123" t="s">
        <v>472</v>
      </c>
      <c r="E393" s="123" t="s">
        <v>473</v>
      </c>
      <c r="F393" s="124">
        <v>106971</v>
      </c>
      <c r="G393" s="125">
        <v>4</v>
      </c>
      <c r="H393" s="171" t="s">
        <v>474</v>
      </c>
      <c r="I393" s="126">
        <v>13922000</v>
      </c>
      <c r="J393" s="172">
        <v>0.1048</v>
      </c>
      <c r="K393" s="128">
        <f t="shared" si="173"/>
        <v>15381000</v>
      </c>
      <c r="L393" s="129">
        <v>1.4999999999999999E-2</v>
      </c>
      <c r="M393" s="130">
        <f t="shared" si="174"/>
        <v>15611715</v>
      </c>
      <c r="N393" s="129">
        <v>0.02</v>
      </c>
      <c r="O393" s="130">
        <f t="shared" si="175"/>
        <v>15688620</v>
      </c>
      <c r="P393" s="131">
        <v>54.2</v>
      </c>
      <c r="Q393" s="130">
        <v>833650200</v>
      </c>
      <c r="R393" s="131">
        <v>54.2</v>
      </c>
      <c r="S393" s="130">
        <v>833650200</v>
      </c>
      <c r="T393" s="130">
        <f t="shared" si="176"/>
        <v>1667300400</v>
      </c>
      <c r="U393" s="130">
        <f t="shared" si="177"/>
        <v>833650200</v>
      </c>
      <c r="V393" s="130">
        <f t="shared" si="178"/>
        <v>0</v>
      </c>
      <c r="W393" s="130">
        <f t="shared" si="182"/>
        <v>833650200</v>
      </c>
      <c r="X393" s="130">
        <f t="shared" si="180"/>
        <v>0</v>
      </c>
      <c r="Y393" s="130">
        <f t="shared" si="181"/>
        <v>0</v>
      </c>
    </row>
    <row r="394" spans="2:25" x14ac:dyDescent="0.25">
      <c r="B394" s="122" t="s">
        <v>697</v>
      </c>
      <c r="C394" s="122" t="s">
        <v>160</v>
      </c>
      <c r="D394" s="123" t="s">
        <v>475</v>
      </c>
      <c r="E394" s="123" t="s">
        <v>476</v>
      </c>
      <c r="F394" s="124">
        <v>106971</v>
      </c>
      <c r="G394" s="125">
        <v>4</v>
      </c>
      <c r="H394" s="171" t="s">
        <v>474</v>
      </c>
      <c r="I394" s="126">
        <v>13922000</v>
      </c>
      <c r="J394" s="172">
        <v>0.1148</v>
      </c>
      <c r="K394" s="128">
        <f t="shared" si="173"/>
        <v>15520000</v>
      </c>
      <c r="L394" s="129">
        <v>1.4999999999999999E-2</v>
      </c>
      <c r="M394" s="130">
        <f t="shared" si="174"/>
        <v>15752800</v>
      </c>
      <c r="N394" s="129">
        <v>0.02</v>
      </c>
      <c r="O394" s="130">
        <f t="shared" si="175"/>
        <v>15830400</v>
      </c>
      <c r="P394" s="131">
        <v>10.619458762886598</v>
      </c>
      <c r="Q394" s="130">
        <v>164814000</v>
      </c>
      <c r="R394" s="131">
        <v>10.901481958762886</v>
      </c>
      <c r="S394" s="130">
        <v>169191000</v>
      </c>
      <c r="T394" s="130">
        <f t="shared" si="176"/>
        <v>334005000</v>
      </c>
      <c r="U394" s="130">
        <f t="shared" si="177"/>
        <v>163337895.23195878</v>
      </c>
      <c r="V394" s="130">
        <f t="shared" si="178"/>
        <v>1476104.7680412233</v>
      </c>
      <c r="W394" s="130">
        <f t="shared" si="182"/>
        <v>167675694.00773194</v>
      </c>
      <c r="X394" s="130">
        <f t="shared" si="180"/>
        <v>1515305.9922680557</v>
      </c>
      <c r="Y394" s="130">
        <f t="shared" si="181"/>
        <v>2991410.760309279</v>
      </c>
    </row>
    <row r="395" spans="2:25" x14ac:dyDescent="0.25">
      <c r="B395" s="122" t="s">
        <v>698</v>
      </c>
      <c r="C395" s="122" t="s">
        <v>152</v>
      </c>
      <c r="D395" s="123" t="s">
        <v>472</v>
      </c>
      <c r="E395" s="123" t="s">
        <v>473</v>
      </c>
      <c r="F395" s="124">
        <v>20045</v>
      </c>
      <c r="G395" s="125">
        <v>4</v>
      </c>
      <c r="H395" s="171" t="s">
        <v>474</v>
      </c>
      <c r="I395" s="126">
        <v>14910000</v>
      </c>
      <c r="J395" s="172">
        <v>0.1048</v>
      </c>
      <c r="K395" s="128">
        <f t="shared" si="173"/>
        <v>16473000</v>
      </c>
      <c r="L395" s="129">
        <v>1.4999999999999999E-2</v>
      </c>
      <c r="M395" s="130">
        <f t="shared" si="174"/>
        <v>16720095</v>
      </c>
      <c r="N395" s="129">
        <v>0.02</v>
      </c>
      <c r="O395" s="130">
        <f t="shared" si="175"/>
        <v>16802460</v>
      </c>
      <c r="P395" s="131">
        <v>17.2</v>
      </c>
      <c r="Q395" s="130">
        <v>283335600</v>
      </c>
      <c r="R395" s="131">
        <v>17.2</v>
      </c>
      <c r="S395" s="130">
        <v>283335600</v>
      </c>
      <c r="T395" s="130">
        <f t="shared" si="176"/>
        <v>566671200</v>
      </c>
      <c r="U395" s="130">
        <f t="shared" si="177"/>
        <v>283335600</v>
      </c>
      <c r="V395" s="130">
        <f t="shared" si="178"/>
        <v>0</v>
      </c>
      <c r="W395" s="130">
        <f t="shared" si="182"/>
        <v>283335600</v>
      </c>
      <c r="X395" s="130">
        <f t="shared" si="180"/>
        <v>0</v>
      </c>
      <c r="Y395" s="130">
        <f t="shared" si="181"/>
        <v>0</v>
      </c>
    </row>
    <row r="396" spans="2:25" x14ac:dyDescent="0.25">
      <c r="B396" s="122" t="s">
        <v>698</v>
      </c>
      <c r="C396" s="122" t="s">
        <v>152</v>
      </c>
      <c r="D396" s="123" t="s">
        <v>475</v>
      </c>
      <c r="E396" s="123" t="s">
        <v>476</v>
      </c>
      <c r="F396" s="124">
        <v>20045</v>
      </c>
      <c r="G396" s="125">
        <v>4</v>
      </c>
      <c r="H396" s="171" t="s">
        <v>474</v>
      </c>
      <c r="I396" s="126">
        <v>14910000</v>
      </c>
      <c r="J396" s="172">
        <v>0.1148</v>
      </c>
      <c r="K396" s="128">
        <f t="shared" si="173"/>
        <v>16622000</v>
      </c>
      <c r="L396" s="129">
        <v>1.4999999999999999E-2</v>
      </c>
      <c r="M396" s="130">
        <f t="shared" si="174"/>
        <v>16871330</v>
      </c>
      <c r="N396" s="129">
        <v>0.02</v>
      </c>
      <c r="O396" s="130">
        <f t="shared" si="175"/>
        <v>16954440</v>
      </c>
      <c r="P396" s="131">
        <v>2.4775899410419924</v>
      </c>
      <c r="Q396" s="130">
        <v>41182500</v>
      </c>
      <c r="R396" s="131">
        <v>2.4775899410419924</v>
      </c>
      <c r="S396" s="130">
        <v>41182500</v>
      </c>
      <c r="T396" s="130">
        <f t="shared" si="176"/>
        <v>82365000</v>
      </c>
      <c r="U396" s="130">
        <f t="shared" si="177"/>
        <v>40813339.098784737</v>
      </c>
      <c r="V396" s="130">
        <f t="shared" si="178"/>
        <v>369160.90121526271</v>
      </c>
      <c r="W396" s="130">
        <f t="shared" si="182"/>
        <v>40813339.098784737</v>
      </c>
      <c r="X396" s="130">
        <f t="shared" si="180"/>
        <v>369160.90121526271</v>
      </c>
      <c r="Y396" s="130">
        <f t="shared" si="181"/>
        <v>738321.80243052542</v>
      </c>
    </row>
    <row r="397" spans="2:25" x14ac:dyDescent="0.25">
      <c r="B397" s="122" t="s">
        <v>699</v>
      </c>
      <c r="C397" s="122" t="s">
        <v>153</v>
      </c>
      <c r="D397" s="123" t="s">
        <v>472</v>
      </c>
      <c r="E397" s="123" t="s">
        <v>473</v>
      </c>
      <c r="F397" s="124">
        <v>52699</v>
      </c>
      <c r="G397" s="125">
        <v>4</v>
      </c>
      <c r="H397" s="171" t="s">
        <v>474</v>
      </c>
      <c r="I397" s="126">
        <v>14149000</v>
      </c>
      <c r="J397" s="172">
        <v>0.1048</v>
      </c>
      <c r="K397" s="128">
        <f t="shared" si="173"/>
        <v>15632000</v>
      </c>
      <c r="L397" s="129">
        <v>1.4999999999999999E-2</v>
      </c>
      <c r="M397" s="130">
        <f t="shared" si="174"/>
        <v>15866480</v>
      </c>
      <c r="N397" s="129">
        <v>0.02</v>
      </c>
      <c r="O397" s="130">
        <f t="shared" si="175"/>
        <v>15944640</v>
      </c>
      <c r="P397" s="131">
        <v>34.9</v>
      </c>
      <c r="Q397" s="130">
        <v>545556800</v>
      </c>
      <c r="R397" s="131">
        <v>34.9</v>
      </c>
      <c r="S397" s="130">
        <v>545556800</v>
      </c>
      <c r="T397" s="130">
        <f t="shared" si="176"/>
        <v>1091113600</v>
      </c>
      <c r="U397" s="130">
        <f t="shared" si="177"/>
        <v>545556800</v>
      </c>
      <c r="V397" s="130">
        <f t="shared" si="178"/>
        <v>0</v>
      </c>
      <c r="W397" s="130">
        <f t="shared" si="182"/>
        <v>545556800</v>
      </c>
      <c r="X397" s="130">
        <f t="shared" si="180"/>
        <v>0</v>
      </c>
      <c r="Y397" s="130">
        <f t="shared" si="181"/>
        <v>0</v>
      </c>
    </row>
    <row r="398" spans="2:25" x14ac:dyDescent="0.25">
      <c r="B398" s="122" t="s">
        <v>699</v>
      </c>
      <c r="C398" s="122" t="s">
        <v>153</v>
      </c>
      <c r="D398" s="123" t="s">
        <v>475</v>
      </c>
      <c r="E398" s="123" t="s">
        <v>476</v>
      </c>
      <c r="F398" s="124">
        <v>52699</v>
      </c>
      <c r="G398" s="125">
        <v>4</v>
      </c>
      <c r="H398" s="171" t="s">
        <v>474</v>
      </c>
      <c r="I398" s="126">
        <v>14149000</v>
      </c>
      <c r="J398" s="172">
        <v>0.1148</v>
      </c>
      <c r="K398" s="128">
        <f t="shared" si="173"/>
        <v>15773000</v>
      </c>
      <c r="L398" s="129">
        <v>1.4999999999999999E-2</v>
      </c>
      <c r="M398" s="130">
        <f t="shared" si="174"/>
        <v>16009595</v>
      </c>
      <c r="N398" s="129">
        <v>0.02</v>
      </c>
      <c r="O398" s="130">
        <f t="shared" si="175"/>
        <v>16088460</v>
      </c>
      <c r="P398" s="131">
        <v>13.404742281113295</v>
      </c>
      <c r="Q398" s="130">
        <v>211433000</v>
      </c>
      <c r="R398" s="131">
        <v>13.874849426234706</v>
      </c>
      <c r="S398" s="130">
        <v>218848000</v>
      </c>
      <c r="T398" s="130">
        <f t="shared" si="176"/>
        <v>430281000</v>
      </c>
      <c r="U398" s="130">
        <f t="shared" si="177"/>
        <v>209542931.33836302</v>
      </c>
      <c r="V398" s="130">
        <f t="shared" si="178"/>
        <v>1890068.6616369784</v>
      </c>
      <c r="W398" s="130">
        <f t="shared" si="182"/>
        <v>216891646.23090091</v>
      </c>
      <c r="X398" s="130">
        <f t="shared" si="180"/>
        <v>1956353.7690990865</v>
      </c>
      <c r="Y398" s="130">
        <f t="shared" si="181"/>
        <v>3846422.4307360649</v>
      </c>
    </row>
    <row r="399" spans="2:25" x14ac:dyDescent="0.25">
      <c r="B399" s="122" t="s">
        <v>700</v>
      </c>
      <c r="C399" s="122" t="s">
        <v>155</v>
      </c>
      <c r="D399" s="123" t="s">
        <v>472</v>
      </c>
      <c r="E399" s="123" t="s">
        <v>473</v>
      </c>
      <c r="F399" s="124">
        <v>54466</v>
      </c>
      <c r="G399" s="125">
        <v>4</v>
      </c>
      <c r="H399" s="171" t="s">
        <v>474</v>
      </c>
      <c r="I399" s="126">
        <v>15461000</v>
      </c>
      <c r="J399" s="172">
        <v>0.1048</v>
      </c>
      <c r="K399" s="128">
        <f t="shared" si="173"/>
        <v>17081000</v>
      </c>
      <c r="L399" s="129">
        <v>1.4999999999999999E-2</v>
      </c>
      <c r="M399" s="130">
        <f t="shared" si="174"/>
        <v>17337215</v>
      </c>
      <c r="N399" s="129">
        <v>0.02</v>
      </c>
      <c r="O399" s="130">
        <f t="shared" si="175"/>
        <v>17422620</v>
      </c>
      <c r="P399" s="131">
        <v>28.273736900649844</v>
      </c>
      <c r="Q399" s="130">
        <v>482943700</v>
      </c>
      <c r="R399" s="131">
        <v>28.273736900649844</v>
      </c>
      <c r="S399" s="130">
        <v>482943700</v>
      </c>
      <c r="T399" s="130">
        <f t="shared" si="176"/>
        <v>965887400</v>
      </c>
      <c r="U399" s="130">
        <f t="shared" si="177"/>
        <v>482943700</v>
      </c>
      <c r="V399" s="130">
        <f t="shared" si="178"/>
        <v>0</v>
      </c>
      <c r="W399" s="130">
        <f t="shared" si="182"/>
        <v>482943700</v>
      </c>
      <c r="X399" s="130">
        <f t="shared" si="180"/>
        <v>0</v>
      </c>
      <c r="Y399" s="130">
        <f t="shared" si="181"/>
        <v>0</v>
      </c>
    </row>
    <row r="400" spans="2:25" x14ac:dyDescent="0.25">
      <c r="B400" s="122" t="s">
        <v>700</v>
      </c>
      <c r="C400" s="122" t="s">
        <v>155</v>
      </c>
      <c r="D400" s="123" t="s">
        <v>475</v>
      </c>
      <c r="E400" s="123" t="s">
        <v>476</v>
      </c>
      <c r="F400" s="124">
        <v>54466</v>
      </c>
      <c r="G400" s="125">
        <v>4</v>
      </c>
      <c r="H400" s="171" t="s">
        <v>474</v>
      </c>
      <c r="I400" s="126">
        <v>15461000</v>
      </c>
      <c r="J400" s="172">
        <v>0.1148</v>
      </c>
      <c r="K400" s="128">
        <f t="shared" si="173"/>
        <v>17236000</v>
      </c>
      <c r="L400" s="129">
        <v>1.4999999999999999E-2</v>
      </c>
      <c r="M400" s="130">
        <f t="shared" si="174"/>
        <v>17494540</v>
      </c>
      <c r="N400" s="129">
        <v>0.02</v>
      </c>
      <c r="O400" s="130">
        <f t="shared" si="175"/>
        <v>17580720</v>
      </c>
      <c r="P400" s="131">
        <v>2.6910536087259227</v>
      </c>
      <c r="Q400" s="130">
        <v>46383000</v>
      </c>
      <c r="R400" s="131">
        <v>2.9730215827338129</v>
      </c>
      <c r="S400" s="130">
        <v>51243000</v>
      </c>
      <c r="T400" s="130">
        <f t="shared" si="176"/>
        <v>97626000</v>
      </c>
      <c r="U400" s="130">
        <f t="shared" si="177"/>
        <v>45965886.690647483</v>
      </c>
      <c r="V400" s="130">
        <f t="shared" si="178"/>
        <v>417113.30935251713</v>
      </c>
      <c r="W400" s="130">
        <f t="shared" si="182"/>
        <v>50782181.654676259</v>
      </c>
      <c r="X400" s="130">
        <f t="shared" si="180"/>
        <v>460818.34532374144</v>
      </c>
      <c r="Y400" s="130">
        <f t="shared" si="181"/>
        <v>877931.65467625856</v>
      </c>
    </row>
    <row r="401" spans="2:25" x14ac:dyDescent="0.25">
      <c r="B401" s="122" t="s">
        <v>701</v>
      </c>
      <c r="C401" s="122" t="s">
        <v>154</v>
      </c>
      <c r="D401" s="123" t="s">
        <v>472</v>
      </c>
      <c r="E401" s="123" t="s">
        <v>473</v>
      </c>
      <c r="F401" s="124">
        <v>108954</v>
      </c>
      <c r="G401" s="125">
        <v>3</v>
      </c>
      <c r="H401" s="171" t="s">
        <v>474</v>
      </c>
      <c r="I401" s="126">
        <v>14655000</v>
      </c>
      <c r="J401" s="172">
        <v>0.1048</v>
      </c>
      <c r="K401" s="128">
        <f t="shared" si="173"/>
        <v>16191000</v>
      </c>
      <c r="L401" s="129">
        <v>1.4999999999999999E-2</v>
      </c>
      <c r="M401" s="130">
        <f t="shared" si="174"/>
        <v>16433865</v>
      </c>
      <c r="N401" s="129">
        <v>0.02</v>
      </c>
      <c r="O401" s="130">
        <f t="shared" si="175"/>
        <v>16514820</v>
      </c>
      <c r="P401" s="131">
        <v>10.458779568896301</v>
      </c>
      <c r="Q401" s="130">
        <v>169338100</v>
      </c>
      <c r="R401" s="131">
        <v>10.458779568896301</v>
      </c>
      <c r="S401" s="130">
        <v>169338100</v>
      </c>
      <c r="T401" s="130">
        <f t="shared" si="176"/>
        <v>338676200</v>
      </c>
      <c r="U401" s="130">
        <f t="shared" si="177"/>
        <v>169338100</v>
      </c>
      <c r="V401" s="130">
        <f t="shared" si="178"/>
        <v>0</v>
      </c>
      <c r="W401" s="130">
        <f t="shared" si="182"/>
        <v>169338100</v>
      </c>
      <c r="X401" s="130">
        <f t="shared" si="180"/>
        <v>0</v>
      </c>
      <c r="Y401" s="130">
        <f t="shared" si="181"/>
        <v>0</v>
      </c>
    </row>
    <row r="402" spans="2:25" x14ac:dyDescent="0.25">
      <c r="B402" s="122" t="s">
        <v>701</v>
      </c>
      <c r="C402" s="122" t="s">
        <v>154</v>
      </c>
      <c r="D402" s="123" t="s">
        <v>475</v>
      </c>
      <c r="E402" s="123" t="s">
        <v>476</v>
      </c>
      <c r="F402" s="124">
        <v>108954</v>
      </c>
      <c r="G402" s="125">
        <v>3</v>
      </c>
      <c r="H402" s="171" t="s">
        <v>474</v>
      </c>
      <c r="I402" s="126">
        <v>14655000</v>
      </c>
      <c r="J402" s="172">
        <v>0.1148</v>
      </c>
      <c r="K402" s="128">
        <f t="shared" si="173"/>
        <v>16337000</v>
      </c>
      <c r="L402" s="129">
        <v>1.4999999999999999E-2</v>
      </c>
      <c r="M402" s="130">
        <f t="shared" si="174"/>
        <v>16582055</v>
      </c>
      <c r="N402" s="129">
        <v>0.02</v>
      </c>
      <c r="O402" s="130">
        <f t="shared" si="175"/>
        <v>16663740</v>
      </c>
      <c r="P402" s="131">
        <v>2.9731896921099343</v>
      </c>
      <c r="Q402" s="130">
        <v>48573000</v>
      </c>
      <c r="R402" s="131">
        <v>4.9553161535165575</v>
      </c>
      <c r="S402" s="130">
        <v>80955000</v>
      </c>
      <c r="T402" s="130">
        <f t="shared" si="176"/>
        <v>129528000</v>
      </c>
      <c r="U402" s="130">
        <f t="shared" si="177"/>
        <v>48138914.304951943</v>
      </c>
      <c r="V402" s="130">
        <f t="shared" si="178"/>
        <v>434085.69504805654</v>
      </c>
      <c r="W402" s="130">
        <f t="shared" si="182"/>
        <v>80231523.84158659</v>
      </c>
      <c r="X402" s="130">
        <f t="shared" si="180"/>
        <v>723476.15841341019</v>
      </c>
      <c r="Y402" s="130">
        <f t="shared" si="181"/>
        <v>1157561.8534614667</v>
      </c>
    </row>
    <row r="403" spans="2:25" x14ac:dyDescent="0.25">
      <c r="B403" s="122" t="s">
        <v>702</v>
      </c>
      <c r="C403" s="122" t="s">
        <v>156</v>
      </c>
      <c r="D403" s="123" t="s">
        <v>472</v>
      </c>
      <c r="E403" s="123" t="s">
        <v>473</v>
      </c>
      <c r="F403" s="124">
        <v>9291</v>
      </c>
      <c r="G403" s="125">
        <v>4</v>
      </c>
      <c r="H403" s="171" t="s">
        <v>474</v>
      </c>
      <c r="I403" s="126">
        <v>15106000</v>
      </c>
      <c r="J403" s="172">
        <v>0.1048</v>
      </c>
      <c r="K403" s="128">
        <f t="shared" si="173"/>
        <v>16689000</v>
      </c>
      <c r="L403" s="129">
        <v>1.4999999999999999E-2</v>
      </c>
      <c r="M403" s="130">
        <f t="shared" si="174"/>
        <v>16939335</v>
      </c>
      <c r="N403" s="129">
        <v>0.02</v>
      </c>
      <c r="O403" s="130">
        <f t="shared" si="175"/>
        <v>17022780</v>
      </c>
      <c r="P403" s="131">
        <v>8.2502007310204331</v>
      </c>
      <c r="Q403" s="130">
        <v>137687600</v>
      </c>
      <c r="R403" s="131">
        <v>8.2502007310204331</v>
      </c>
      <c r="S403" s="130">
        <v>137687600</v>
      </c>
      <c r="T403" s="130">
        <f t="shared" si="176"/>
        <v>275375200</v>
      </c>
      <c r="U403" s="130">
        <f t="shared" si="177"/>
        <v>137687600</v>
      </c>
      <c r="V403" s="130">
        <f t="shared" si="178"/>
        <v>0</v>
      </c>
      <c r="W403" s="130">
        <f t="shared" si="182"/>
        <v>137687600</v>
      </c>
      <c r="X403" s="130">
        <f t="shared" si="180"/>
        <v>0</v>
      </c>
      <c r="Y403" s="130">
        <f t="shared" si="181"/>
        <v>0</v>
      </c>
    </row>
    <row r="404" spans="2:25" x14ac:dyDescent="0.25">
      <c r="B404" s="122" t="s">
        <v>702</v>
      </c>
      <c r="C404" s="122" t="s">
        <v>156</v>
      </c>
      <c r="D404" s="123" t="s">
        <v>475</v>
      </c>
      <c r="E404" s="123" t="s">
        <v>476</v>
      </c>
      <c r="F404" s="124">
        <v>9291</v>
      </c>
      <c r="G404" s="125">
        <v>4</v>
      </c>
      <c r="H404" s="171" t="s">
        <v>474</v>
      </c>
      <c r="I404" s="126">
        <v>15106000</v>
      </c>
      <c r="J404" s="172">
        <v>0.1148</v>
      </c>
      <c r="K404" s="128">
        <f t="shared" si="173"/>
        <v>16840000</v>
      </c>
      <c r="L404" s="129">
        <v>1.4999999999999999E-2</v>
      </c>
      <c r="M404" s="130">
        <f t="shared" si="174"/>
        <v>17092600</v>
      </c>
      <c r="N404" s="129">
        <v>0.02</v>
      </c>
      <c r="O404" s="130">
        <f t="shared" si="175"/>
        <v>17176800</v>
      </c>
      <c r="P404" s="131">
        <v>2.9730997624703086</v>
      </c>
      <c r="Q404" s="130">
        <v>50067000</v>
      </c>
      <c r="R404" s="131">
        <v>4.955166270783848</v>
      </c>
      <c r="S404" s="130">
        <v>83445000</v>
      </c>
      <c r="T404" s="130">
        <f t="shared" si="176"/>
        <v>133512000</v>
      </c>
      <c r="U404" s="130">
        <f t="shared" si="177"/>
        <v>49618061.935866982</v>
      </c>
      <c r="V404" s="130">
        <f t="shared" si="178"/>
        <v>448938.06413301826</v>
      </c>
      <c r="W404" s="130">
        <f t="shared" si="182"/>
        <v>82696769.893111646</v>
      </c>
      <c r="X404" s="130">
        <f t="shared" si="180"/>
        <v>748230.10688835382</v>
      </c>
      <c r="Y404" s="130">
        <f t="shared" si="181"/>
        <v>1197168.1710213721</v>
      </c>
    </row>
    <row r="405" spans="2:25" x14ac:dyDescent="0.25">
      <c r="B405" s="122" t="s">
        <v>703</v>
      </c>
      <c r="C405" s="122" t="s">
        <v>161</v>
      </c>
      <c r="D405" s="123" t="s">
        <v>472</v>
      </c>
      <c r="E405" s="123" t="s">
        <v>473</v>
      </c>
      <c r="F405" s="124">
        <v>53642</v>
      </c>
      <c r="G405" s="125">
        <v>4</v>
      </c>
      <c r="H405" s="171" t="s">
        <v>474</v>
      </c>
      <c r="I405" s="126">
        <v>13921000</v>
      </c>
      <c r="J405" s="172">
        <v>0.1048</v>
      </c>
      <c r="K405" s="128">
        <f t="shared" si="173"/>
        <v>15380000</v>
      </c>
      <c r="L405" s="129">
        <v>1.4999999999999999E-2</v>
      </c>
      <c r="M405" s="130">
        <f t="shared" si="174"/>
        <v>15610700</v>
      </c>
      <c r="N405" s="129">
        <v>0.02</v>
      </c>
      <c r="O405" s="130">
        <f t="shared" si="175"/>
        <v>15687600</v>
      </c>
      <c r="P405" s="131">
        <v>15.016384915474642</v>
      </c>
      <c r="Q405" s="130">
        <v>230952000</v>
      </c>
      <c r="R405" s="131">
        <v>11.516384915474642</v>
      </c>
      <c r="S405" s="130">
        <v>177122000</v>
      </c>
      <c r="T405" s="130">
        <f t="shared" si="176"/>
        <v>408074000</v>
      </c>
      <c r="U405" s="130">
        <f t="shared" si="177"/>
        <v>230952000</v>
      </c>
      <c r="V405" s="130">
        <f t="shared" si="178"/>
        <v>0</v>
      </c>
      <c r="W405" s="130">
        <f t="shared" si="182"/>
        <v>177122000</v>
      </c>
      <c r="X405" s="130">
        <f t="shared" si="180"/>
        <v>0</v>
      </c>
      <c r="Y405" s="130">
        <f t="shared" si="181"/>
        <v>0</v>
      </c>
    </row>
    <row r="406" spans="2:25" x14ac:dyDescent="0.25">
      <c r="B406" s="122" t="s">
        <v>703</v>
      </c>
      <c r="C406" s="122" t="s">
        <v>161</v>
      </c>
      <c r="D406" s="123" t="s">
        <v>475</v>
      </c>
      <c r="E406" s="123" t="s">
        <v>476</v>
      </c>
      <c r="F406" s="124">
        <v>53642</v>
      </c>
      <c r="G406" s="125">
        <v>4</v>
      </c>
      <c r="H406" s="171" t="s">
        <v>474</v>
      </c>
      <c r="I406" s="126">
        <v>13921000</v>
      </c>
      <c r="J406" s="172">
        <v>0.1148</v>
      </c>
      <c r="K406" s="128">
        <f t="shared" si="173"/>
        <v>15519000</v>
      </c>
      <c r="L406" s="129">
        <v>1.4999999999999999E-2</v>
      </c>
      <c r="M406" s="130">
        <f t="shared" si="174"/>
        <v>15751785</v>
      </c>
      <c r="N406" s="129">
        <v>0.02</v>
      </c>
      <c r="O406" s="130">
        <f t="shared" si="175"/>
        <v>15829380</v>
      </c>
      <c r="P406" s="131">
        <v>2.973129711965977</v>
      </c>
      <c r="Q406" s="130">
        <v>46140000</v>
      </c>
      <c r="R406" s="131">
        <v>4.9552161866099622</v>
      </c>
      <c r="S406" s="130">
        <v>76900000</v>
      </c>
      <c r="T406" s="130">
        <f t="shared" si="176"/>
        <v>123040000</v>
      </c>
      <c r="U406" s="130">
        <f t="shared" si="177"/>
        <v>45726734.970036723</v>
      </c>
      <c r="V406" s="130">
        <f t="shared" si="178"/>
        <v>413265.02996327728</v>
      </c>
      <c r="W406" s="130">
        <f t="shared" si="182"/>
        <v>76211224.950061217</v>
      </c>
      <c r="X406" s="130">
        <f t="shared" si="180"/>
        <v>688775.04993878305</v>
      </c>
      <c r="Y406" s="130">
        <f t="shared" si="181"/>
        <v>1102040.0799020603</v>
      </c>
    </row>
    <row r="407" spans="2:25" x14ac:dyDescent="0.25">
      <c r="B407" s="122" t="s">
        <v>704</v>
      </c>
      <c r="C407" s="122" t="s">
        <v>158</v>
      </c>
      <c r="D407" s="123" t="s">
        <v>472</v>
      </c>
      <c r="E407" s="123" t="s">
        <v>473</v>
      </c>
      <c r="F407" s="124">
        <v>108908</v>
      </c>
      <c r="G407" s="125">
        <v>3</v>
      </c>
      <c r="H407" s="171" t="s">
        <v>474</v>
      </c>
      <c r="I407" s="126">
        <v>15461000</v>
      </c>
      <c r="J407" s="172">
        <v>0.1048</v>
      </c>
      <c r="K407" s="128">
        <f t="shared" si="173"/>
        <v>17081000</v>
      </c>
      <c r="L407" s="129">
        <v>1.4999999999999999E-2</v>
      </c>
      <c r="M407" s="130">
        <f t="shared" si="174"/>
        <v>17337215</v>
      </c>
      <c r="N407" s="129">
        <v>0.02</v>
      </c>
      <c r="O407" s="130">
        <f t="shared" si="175"/>
        <v>17422620</v>
      </c>
      <c r="P407" s="131">
        <v>75.343990398688604</v>
      </c>
      <c r="Q407" s="130">
        <v>1286950700</v>
      </c>
      <c r="R407" s="131">
        <v>75.343990398688604</v>
      </c>
      <c r="S407" s="130">
        <v>1286950700</v>
      </c>
      <c r="T407" s="130">
        <f t="shared" si="176"/>
        <v>2573901400</v>
      </c>
      <c r="U407" s="130">
        <f t="shared" si="177"/>
        <v>1286950700</v>
      </c>
      <c r="V407" s="130">
        <f t="shared" si="178"/>
        <v>0</v>
      </c>
      <c r="W407" s="130">
        <f t="shared" si="182"/>
        <v>1286950700</v>
      </c>
      <c r="X407" s="130">
        <f t="shared" si="180"/>
        <v>0</v>
      </c>
      <c r="Y407" s="130">
        <f t="shared" si="181"/>
        <v>0</v>
      </c>
    </row>
    <row r="408" spans="2:25" x14ac:dyDescent="0.25">
      <c r="B408" s="122" t="s">
        <v>704</v>
      </c>
      <c r="C408" s="122" t="s">
        <v>158</v>
      </c>
      <c r="D408" s="123" t="s">
        <v>475</v>
      </c>
      <c r="E408" s="123" t="s">
        <v>476</v>
      </c>
      <c r="F408" s="124">
        <v>108908</v>
      </c>
      <c r="G408" s="125">
        <v>3</v>
      </c>
      <c r="H408" s="171" t="s">
        <v>474</v>
      </c>
      <c r="I408" s="126">
        <v>15461000</v>
      </c>
      <c r="J408" s="172">
        <v>0.1148</v>
      </c>
      <c r="K408" s="128">
        <f t="shared" si="173"/>
        <v>17236000</v>
      </c>
      <c r="L408" s="129">
        <v>1.4999999999999999E-2</v>
      </c>
      <c r="M408" s="130">
        <f t="shared" si="174"/>
        <v>17494540</v>
      </c>
      <c r="N408" s="129">
        <v>0.02</v>
      </c>
      <c r="O408" s="130">
        <f t="shared" si="175"/>
        <v>17580720</v>
      </c>
      <c r="P408" s="131">
        <v>23.647307960083545</v>
      </c>
      <c r="Q408" s="130">
        <v>407585000</v>
      </c>
      <c r="R408" s="131">
        <v>24.775179856115109</v>
      </c>
      <c r="S408" s="130">
        <v>427025000</v>
      </c>
      <c r="T408" s="130">
        <f t="shared" si="176"/>
        <v>834610000</v>
      </c>
      <c r="U408" s="130">
        <f t="shared" si="177"/>
        <v>403919667.26618701</v>
      </c>
      <c r="V408" s="130">
        <f t="shared" si="178"/>
        <v>3665332.7338129878</v>
      </c>
      <c r="W408" s="130">
        <f t="shared" si="182"/>
        <v>423184847.12230217</v>
      </c>
      <c r="X408" s="130">
        <f t="shared" si="180"/>
        <v>3840152.8776978254</v>
      </c>
      <c r="Y408" s="130">
        <f t="shared" si="181"/>
        <v>7505485.6115108132</v>
      </c>
    </row>
    <row r="409" spans="2:25" x14ac:dyDescent="0.25">
      <c r="B409" s="122" t="s">
        <v>705</v>
      </c>
      <c r="C409" s="122" t="s">
        <v>157</v>
      </c>
      <c r="D409" s="123" t="s">
        <v>472</v>
      </c>
      <c r="E409" s="123" t="s">
        <v>473</v>
      </c>
      <c r="F409" s="124">
        <v>107410</v>
      </c>
      <c r="G409" s="125">
        <v>4</v>
      </c>
      <c r="H409" s="171" t="s">
        <v>474</v>
      </c>
      <c r="I409" s="126">
        <v>13921000</v>
      </c>
      <c r="J409" s="172">
        <v>0.1048</v>
      </c>
      <c r="K409" s="128">
        <f t="shared" si="173"/>
        <v>15380000</v>
      </c>
      <c r="L409" s="129">
        <v>1.4999999999999999E-2</v>
      </c>
      <c r="M409" s="130">
        <f t="shared" si="174"/>
        <v>15610700</v>
      </c>
      <c r="N409" s="129">
        <v>0.02</v>
      </c>
      <c r="O409" s="130">
        <f t="shared" si="175"/>
        <v>15687600</v>
      </c>
      <c r="P409" s="131">
        <v>9.4513654096228876</v>
      </c>
      <c r="Q409" s="130">
        <v>145362000</v>
      </c>
      <c r="R409" s="131">
        <v>9.4513654096228876</v>
      </c>
      <c r="S409" s="130">
        <v>145362000</v>
      </c>
      <c r="T409" s="130">
        <f t="shared" si="176"/>
        <v>290724000</v>
      </c>
      <c r="U409" s="130">
        <f t="shared" si="177"/>
        <v>145362000</v>
      </c>
      <c r="V409" s="130">
        <f t="shared" si="178"/>
        <v>0</v>
      </c>
      <c r="W409" s="130">
        <f t="shared" si="182"/>
        <v>145362000</v>
      </c>
      <c r="X409" s="130">
        <f t="shared" si="180"/>
        <v>0</v>
      </c>
      <c r="Y409" s="130">
        <f t="shared" si="181"/>
        <v>0</v>
      </c>
    </row>
    <row r="410" spans="2:25" x14ac:dyDescent="0.25">
      <c r="B410" s="122" t="s">
        <v>705</v>
      </c>
      <c r="C410" s="122" t="s">
        <v>157</v>
      </c>
      <c r="D410" s="123" t="s">
        <v>475</v>
      </c>
      <c r="E410" s="123" t="s">
        <v>476</v>
      </c>
      <c r="F410" s="124">
        <v>107410</v>
      </c>
      <c r="G410" s="125">
        <v>4</v>
      </c>
      <c r="H410" s="171" t="s">
        <v>474</v>
      </c>
      <c r="I410" s="126">
        <v>13921000</v>
      </c>
      <c r="J410" s="172">
        <v>0.1148</v>
      </c>
      <c r="K410" s="128">
        <f t="shared" si="173"/>
        <v>15519000</v>
      </c>
      <c r="L410" s="129">
        <v>1.4999999999999999E-2</v>
      </c>
      <c r="M410" s="130">
        <f t="shared" si="174"/>
        <v>15751785</v>
      </c>
      <c r="N410" s="129">
        <v>0.02</v>
      </c>
      <c r="O410" s="130">
        <f t="shared" si="175"/>
        <v>15829380</v>
      </c>
      <c r="P410" s="131">
        <v>4.7671886075133711</v>
      </c>
      <c r="Q410" s="130">
        <v>73982000</v>
      </c>
      <c r="R410" s="131">
        <v>4.9552161866099622</v>
      </c>
      <c r="S410" s="130">
        <v>76900000</v>
      </c>
      <c r="T410" s="130">
        <f t="shared" si="176"/>
        <v>150882000</v>
      </c>
      <c r="U410" s="130">
        <f t="shared" si="177"/>
        <v>73319360.783555642</v>
      </c>
      <c r="V410" s="130">
        <f t="shared" si="178"/>
        <v>662639.21644435823</v>
      </c>
      <c r="W410" s="130">
        <f t="shared" si="182"/>
        <v>76211224.950061217</v>
      </c>
      <c r="X410" s="130">
        <f t="shared" si="180"/>
        <v>688775.04993878305</v>
      </c>
      <c r="Y410" s="130">
        <f t="shared" si="181"/>
        <v>1351414.2663831413</v>
      </c>
    </row>
    <row r="411" spans="2:25" x14ac:dyDescent="0.25">
      <c r="B411" s="122" t="s">
        <v>706</v>
      </c>
      <c r="C411" s="122" t="s">
        <v>159</v>
      </c>
      <c r="D411" s="123" t="s">
        <v>472</v>
      </c>
      <c r="E411" s="123" t="s">
        <v>473</v>
      </c>
      <c r="F411" s="180">
        <v>108909</v>
      </c>
      <c r="G411" s="180">
        <v>3</v>
      </c>
      <c r="H411" s="171" t="s">
        <v>474</v>
      </c>
      <c r="I411" s="126">
        <v>15461000</v>
      </c>
      <c r="J411" s="172">
        <v>0.1048</v>
      </c>
      <c r="K411" s="128">
        <f t="shared" si="173"/>
        <v>17081000</v>
      </c>
      <c r="L411" s="129">
        <v>1.4999999999999999E-2</v>
      </c>
      <c r="M411" s="130">
        <f t="shared" si="174"/>
        <v>17337215</v>
      </c>
      <c r="N411" s="129">
        <v>0.02</v>
      </c>
      <c r="O411" s="130">
        <f t="shared" si="175"/>
        <v>17422620</v>
      </c>
      <c r="P411" s="131">
        <v>28.912657338563317</v>
      </c>
      <c r="Q411" s="130">
        <v>493857100</v>
      </c>
      <c r="R411" s="131">
        <v>28.912657338563317</v>
      </c>
      <c r="S411" s="130">
        <v>493857100</v>
      </c>
      <c r="T411" s="130">
        <f t="shared" si="176"/>
        <v>987714200</v>
      </c>
      <c r="U411" s="130">
        <f t="shared" si="177"/>
        <v>493857100</v>
      </c>
      <c r="V411" s="130">
        <f t="shared" si="178"/>
        <v>0</v>
      </c>
      <c r="W411" s="130">
        <f t="shared" si="182"/>
        <v>493857100</v>
      </c>
      <c r="X411" s="130">
        <f t="shared" si="180"/>
        <v>0</v>
      </c>
      <c r="Y411" s="130">
        <f t="shared" si="181"/>
        <v>0</v>
      </c>
    </row>
    <row r="412" spans="2:25" x14ac:dyDescent="0.25">
      <c r="B412" s="122" t="s">
        <v>706</v>
      </c>
      <c r="C412" s="122" t="s">
        <v>159</v>
      </c>
      <c r="D412" s="123" t="s">
        <v>475</v>
      </c>
      <c r="E412" s="123" t="s">
        <v>476</v>
      </c>
      <c r="F412" s="180">
        <v>108909</v>
      </c>
      <c r="G412" s="180">
        <v>3</v>
      </c>
      <c r="H412" s="171" t="s">
        <v>474</v>
      </c>
      <c r="I412" s="126">
        <v>15461000</v>
      </c>
      <c r="J412" s="172">
        <v>0.1148</v>
      </c>
      <c r="K412" s="128">
        <f t="shared" si="173"/>
        <v>17236000</v>
      </c>
      <c r="L412" s="129">
        <v>1.4999999999999999E-2</v>
      </c>
      <c r="M412" s="130">
        <f t="shared" si="174"/>
        <v>17494540</v>
      </c>
      <c r="N412" s="129">
        <v>0.02</v>
      </c>
      <c r="O412" s="130">
        <f t="shared" si="175"/>
        <v>17580720</v>
      </c>
      <c r="P412" s="131">
        <v>4.7670573218844279</v>
      </c>
      <c r="Q412" s="130">
        <v>82165000</v>
      </c>
      <c r="R412" s="131">
        <v>7.9280575539568341</v>
      </c>
      <c r="S412" s="130">
        <v>136648000</v>
      </c>
      <c r="T412" s="130">
        <f t="shared" si="176"/>
        <v>218813000</v>
      </c>
      <c r="U412" s="130">
        <f t="shared" si="177"/>
        <v>81426106.115107909</v>
      </c>
      <c r="V412" s="130">
        <f t="shared" si="178"/>
        <v>738893.88489209116</v>
      </c>
      <c r="W412" s="130">
        <f t="shared" si="182"/>
        <v>135419151.07913667</v>
      </c>
      <c r="X412" s="130">
        <f t="shared" si="180"/>
        <v>1228848.9208633304</v>
      </c>
      <c r="Y412" s="130">
        <f t="shared" si="181"/>
        <v>1967742.8057554215</v>
      </c>
    </row>
    <row r="413" spans="2:25" x14ac:dyDescent="0.25">
      <c r="B413" s="122"/>
      <c r="C413" s="132" t="s">
        <v>707</v>
      </c>
      <c r="D413" s="174"/>
      <c r="E413" s="174"/>
      <c r="F413" s="124"/>
      <c r="G413" s="125"/>
      <c r="H413" s="171"/>
      <c r="I413" s="126"/>
      <c r="J413" s="172" t="s">
        <v>544</v>
      </c>
      <c r="K413" s="128"/>
      <c r="L413" s="129"/>
      <c r="M413" s="130"/>
      <c r="N413" s="129"/>
      <c r="O413" s="130"/>
      <c r="P413" s="131"/>
      <c r="Q413" s="130"/>
      <c r="R413" s="131"/>
      <c r="S413" s="130"/>
      <c r="T413" s="130"/>
      <c r="U413" s="176"/>
      <c r="V413" s="130"/>
      <c r="W413" s="130"/>
      <c r="X413" s="130"/>
      <c r="Y413" s="130"/>
    </row>
    <row r="414" spans="2:25" x14ac:dyDescent="0.25">
      <c r="B414" s="122" t="s">
        <v>708</v>
      </c>
      <c r="C414" s="122" t="s">
        <v>218</v>
      </c>
      <c r="D414" s="123" t="s">
        <v>472</v>
      </c>
      <c r="E414" s="123" t="s">
        <v>473</v>
      </c>
      <c r="F414" s="124">
        <v>91251</v>
      </c>
      <c r="G414" s="125">
        <v>4</v>
      </c>
      <c r="H414" s="171" t="s">
        <v>474</v>
      </c>
      <c r="I414" s="126">
        <v>15681000</v>
      </c>
      <c r="J414" s="172">
        <v>0.1048</v>
      </c>
      <c r="K414" s="128">
        <f t="shared" ref="K414:K418" si="183">+ROUND((I414*J414)+I414,-3)</f>
        <v>17324000</v>
      </c>
      <c r="L414" s="129">
        <v>1.4999999999999999E-2</v>
      </c>
      <c r="M414" s="130">
        <f t="shared" ref="M414:M415" si="184">+(K414*L414)+K414</f>
        <v>17583860</v>
      </c>
      <c r="N414" s="129">
        <v>0.02</v>
      </c>
      <c r="O414" s="130">
        <f>+(K414*N414)+K414</f>
        <v>17670480</v>
      </c>
      <c r="P414" s="131">
        <v>11.000234183791273</v>
      </c>
      <c r="Q414" s="130">
        <v>190568057</v>
      </c>
      <c r="R414" s="131">
        <v>13.000276725929346</v>
      </c>
      <c r="S414" s="130">
        <v>225216794</v>
      </c>
      <c r="T414" s="130">
        <f t="shared" ref="T414:T415" si="185">Q414+S414</f>
        <v>415784851</v>
      </c>
      <c r="U414" s="130">
        <f>+ROUND((I414*$U$11)+I414,-3)*P414</f>
        <v>190568057</v>
      </c>
      <c r="V414" s="130">
        <f>Q414-U414</f>
        <v>0</v>
      </c>
      <c r="W414" s="130">
        <f>+ROUND((I414*$W$11)+I414,-3)*R414</f>
        <v>225216794</v>
      </c>
      <c r="X414" s="130">
        <f>S414-W414</f>
        <v>0</v>
      </c>
      <c r="Y414" s="130">
        <f>V414+X414</f>
        <v>0</v>
      </c>
    </row>
    <row r="415" spans="2:25" x14ac:dyDescent="0.25">
      <c r="B415" s="122" t="s">
        <v>708</v>
      </c>
      <c r="C415" s="122" t="s">
        <v>218</v>
      </c>
      <c r="D415" s="123" t="s">
        <v>475</v>
      </c>
      <c r="E415" s="123" t="s">
        <v>476</v>
      </c>
      <c r="F415" s="124">
        <v>91251</v>
      </c>
      <c r="G415" s="125">
        <v>4</v>
      </c>
      <c r="H415" s="171" t="s">
        <v>474</v>
      </c>
      <c r="I415" s="126">
        <v>15681000</v>
      </c>
      <c r="J415" s="172">
        <v>0.1148</v>
      </c>
      <c r="K415" s="128">
        <f t="shared" si="183"/>
        <v>17481000</v>
      </c>
      <c r="L415" s="129">
        <v>1.4999999999999999E-2</v>
      </c>
      <c r="M415" s="130">
        <f t="shared" si="184"/>
        <v>17743215</v>
      </c>
      <c r="N415" s="129">
        <v>0.02</v>
      </c>
      <c r="O415" s="130">
        <f>+(K415*N415)+K415</f>
        <v>17830620</v>
      </c>
      <c r="P415" s="131">
        <v>6.9372794462559346</v>
      </c>
      <c r="Q415" s="130">
        <v>121270582</v>
      </c>
      <c r="R415" s="131">
        <v>0</v>
      </c>
      <c r="S415" s="130"/>
      <c r="T415" s="130">
        <f t="shared" si="185"/>
        <v>121270582</v>
      </c>
      <c r="U415" s="130">
        <f>+ROUND((I415*$U$11)+I415,-3)*P415</f>
        <v>120181429.12693781</v>
      </c>
      <c r="V415" s="130">
        <f>Q415-U415</f>
        <v>1089152.8730621934</v>
      </c>
      <c r="W415" s="130">
        <f>+ROUND((I415*$W$11)+I415,-3)*R415</f>
        <v>0</v>
      </c>
      <c r="X415" s="130">
        <f>S415-W415</f>
        <v>0</v>
      </c>
      <c r="Y415" s="130">
        <f>V415+X415</f>
        <v>1089152.8730621934</v>
      </c>
    </row>
    <row r="416" spans="2:25" x14ac:dyDescent="0.25">
      <c r="B416" s="122"/>
      <c r="C416" s="132" t="s">
        <v>216</v>
      </c>
      <c r="D416" s="174"/>
      <c r="E416" s="123"/>
      <c r="F416" s="124"/>
      <c r="G416" s="125"/>
      <c r="H416" s="171"/>
      <c r="I416" s="126"/>
      <c r="J416" s="172"/>
      <c r="K416" s="128"/>
      <c r="L416" s="129"/>
      <c r="M416" s="130"/>
      <c r="N416" s="129"/>
      <c r="O416" s="130"/>
      <c r="P416" s="131"/>
      <c r="Q416" s="130"/>
      <c r="R416" s="131"/>
      <c r="S416" s="130"/>
      <c r="T416" s="130"/>
      <c r="U416" s="176"/>
      <c r="V416" s="130"/>
      <c r="W416" s="130"/>
      <c r="X416" s="130"/>
      <c r="Y416" s="130"/>
    </row>
    <row r="417" spans="2:25" x14ac:dyDescent="0.25">
      <c r="B417" s="122" t="s">
        <v>709</v>
      </c>
      <c r="C417" s="122" t="s">
        <v>217</v>
      </c>
      <c r="D417" s="123" t="s">
        <v>472</v>
      </c>
      <c r="E417" s="123" t="s">
        <v>473</v>
      </c>
      <c r="F417" s="124">
        <v>109136</v>
      </c>
      <c r="G417" s="125">
        <v>4</v>
      </c>
      <c r="H417" s="171" t="s">
        <v>474</v>
      </c>
      <c r="I417" s="126">
        <v>7104000</v>
      </c>
      <c r="J417" s="172">
        <v>0.1048</v>
      </c>
      <c r="K417" s="128">
        <f t="shared" si="183"/>
        <v>7848000</v>
      </c>
      <c r="L417" s="129">
        <v>1.4999999999999999E-2</v>
      </c>
      <c r="M417" s="130">
        <f t="shared" ref="M417:M418" si="186">+(K417*L417)+K417</f>
        <v>7965720</v>
      </c>
      <c r="N417" s="129">
        <v>0.02</v>
      </c>
      <c r="O417" s="130">
        <f>+(K417*N417)+K417</f>
        <v>8004960</v>
      </c>
      <c r="P417" s="131">
        <v>22.048831804281345</v>
      </c>
      <c r="Q417" s="130">
        <v>173039232</v>
      </c>
      <c r="R417" s="131">
        <v>28.049213430173292</v>
      </c>
      <c r="S417" s="130">
        <v>220130227</v>
      </c>
      <c r="T417" s="130">
        <f t="shared" ref="T417:T418" si="187">Q417+S417</f>
        <v>393169459</v>
      </c>
      <c r="U417" s="130">
        <f>+ROUND((I417*$U$11)+I417,-3)*P417</f>
        <v>173039232</v>
      </c>
      <c r="V417" s="130">
        <f>Q417-U417</f>
        <v>0</v>
      </c>
      <c r="W417" s="130">
        <f>+ROUND((I417*$W$11)+I417,-3)*R417</f>
        <v>220130227</v>
      </c>
      <c r="X417" s="130">
        <f>S417-W417</f>
        <v>0</v>
      </c>
      <c r="Y417" s="130">
        <f>V417+X417</f>
        <v>0</v>
      </c>
    </row>
    <row r="418" spans="2:25" x14ac:dyDescent="0.25">
      <c r="B418" s="122" t="s">
        <v>709</v>
      </c>
      <c r="C418" s="122" t="s">
        <v>217</v>
      </c>
      <c r="D418" s="123" t="s">
        <v>475</v>
      </c>
      <c r="E418" s="123" t="s">
        <v>476</v>
      </c>
      <c r="F418" s="124">
        <v>109136</v>
      </c>
      <c r="G418" s="125">
        <v>4</v>
      </c>
      <c r="H418" s="171" t="s">
        <v>474</v>
      </c>
      <c r="I418" s="126">
        <v>7104000</v>
      </c>
      <c r="J418" s="172">
        <v>0.1148</v>
      </c>
      <c r="K418" s="128">
        <f t="shared" si="183"/>
        <v>7920000</v>
      </c>
      <c r="L418" s="129">
        <v>1.4999999999999999E-2</v>
      </c>
      <c r="M418" s="130">
        <f t="shared" si="186"/>
        <v>8038800</v>
      </c>
      <c r="N418" s="129">
        <v>0.02</v>
      </c>
      <c r="O418" s="130">
        <f>+(K418*N418)+K418</f>
        <v>8078400</v>
      </c>
      <c r="P418" s="131">
        <v>7.9277770202020204</v>
      </c>
      <c r="Q418" s="130">
        <v>62787994</v>
      </c>
      <c r="R418" s="131">
        <v>7.9277770202020204</v>
      </c>
      <c r="S418" s="130">
        <v>62787994</v>
      </c>
      <c r="T418" s="130">
        <f t="shared" si="187"/>
        <v>125575988</v>
      </c>
      <c r="U418" s="130">
        <f>+ROUND((I418*$U$11)+I418,-3)*P418</f>
        <v>62217194.054545455</v>
      </c>
      <c r="V418" s="130">
        <f>Q418-U418</f>
        <v>570799.94545454532</v>
      </c>
      <c r="W418" s="130">
        <f>+ROUND((I418*$W$11)+I418,-3)*R418</f>
        <v>62217194.054545455</v>
      </c>
      <c r="X418" s="130">
        <f>S418-W418</f>
        <v>570799.94545454532</v>
      </c>
      <c r="Y418" s="130">
        <f>V418+X418</f>
        <v>1141599.8909090906</v>
      </c>
    </row>
    <row r="419" spans="2:25" x14ac:dyDescent="0.25">
      <c r="B419" s="122"/>
      <c r="C419" s="132" t="s">
        <v>534</v>
      </c>
      <c r="D419" s="174"/>
      <c r="E419" s="174"/>
      <c r="F419" s="134"/>
      <c r="G419" s="134"/>
      <c r="H419" s="175"/>
      <c r="I419" s="126"/>
      <c r="J419" s="172" t="s">
        <v>544</v>
      </c>
      <c r="K419" s="128"/>
      <c r="L419" s="125"/>
      <c r="M419" s="122"/>
      <c r="N419" s="125"/>
      <c r="O419" s="122"/>
      <c r="P419" s="131"/>
      <c r="Q419" s="130"/>
      <c r="R419" s="131"/>
      <c r="S419" s="130"/>
      <c r="T419" s="130"/>
      <c r="U419" s="176"/>
      <c r="V419" s="130"/>
      <c r="W419" s="130"/>
      <c r="X419" s="130"/>
      <c r="Y419" s="130"/>
    </row>
    <row r="420" spans="2:25" x14ac:dyDescent="0.25">
      <c r="B420" s="122" t="s">
        <v>710</v>
      </c>
      <c r="C420" s="122" t="s">
        <v>163</v>
      </c>
      <c r="D420" s="123" t="s">
        <v>472</v>
      </c>
      <c r="E420" s="123" t="s">
        <v>473</v>
      </c>
      <c r="F420" s="124">
        <v>104684</v>
      </c>
      <c r="G420" s="125">
        <v>10</v>
      </c>
      <c r="H420" s="171" t="s">
        <v>474</v>
      </c>
      <c r="I420" s="126">
        <v>17742000</v>
      </c>
      <c r="J420" s="172">
        <v>0.1048</v>
      </c>
      <c r="K420" s="128">
        <f t="shared" ref="K420:K483" si="188">+ROUND((I420*J420)+I420,-3)</f>
        <v>19601000</v>
      </c>
      <c r="L420" s="129">
        <v>1.4999999999999999E-2</v>
      </c>
      <c r="M420" s="130">
        <f t="shared" ref="M420:M483" si="189">+(K420*L420)+K420</f>
        <v>19895015</v>
      </c>
      <c r="N420" s="129"/>
      <c r="O420" s="130"/>
      <c r="P420" s="131">
        <v>3.9000719351053519</v>
      </c>
      <c r="Q420" s="130">
        <v>76445310</v>
      </c>
      <c r="R420" s="131">
        <v>8.8596376205295648</v>
      </c>
      <c r="S420" s="130">
        <v>173657757</v>
      </c>
      <c r="T420" s="130">
        <f t="shared" ref="T420:T483" si="190">Q420+S420</f>
        <v>250103067</v>
      </c>
      <c r="U420" s="130">
        <f t="shared" ref="U420:U483" si="191">+ROUND((I420*$U$11)+I420,-3)*P420</f>
        <v>76445310</v>
      </c>
      <c r="V420" s="130">
        <f t="shared" ref="V420:V483" si="192">Q420-U420</f>
        <v>0</v>
      </c>
      <c r="W420" s="130">
        <f t="shared" ref="W420:W483" si="193">+ROUND((I420*$W$11)+I420,-3)*R420</f>
        <v>173657757</v>
      </c>
      <c r="X420" s="130">
        <f t="shared" ref="X420:X483" si="194">S420-W420</f>
        <v>0</v>
      </c>
      <c r="Y420" s="130">
        <f t="shared" ref="Y420:Y483" si="195">V420+X420</f>
        <v>0</v>
      </c>
    </row>
    <row r="421" spans="2:25" x14ac:dyDescent="0.25">
      <c r="B421" s="122" t="s">
        <v>710</v>
      </c>
      <c r="C421" s="122" t="s">
        <v>163</v>
      </c>
      <c r="D421" s="123" t="s">
        <v>475</v>
      </c>
      <c r="E421" s="123" t="s">
        <v>476</v>
      </c>
      <c r="F421" s="124">
        <v>104684</v>
      </c>
      <c r="G421" s="125">
        <v>10</v>
      </c>
      <c r="H421" s="171" t="s">
        <v>474</v>
      </c>
      <c r="I421" s="126">
        <v>17742000</v>
      </c>
      <c r="J421" s="172">
        <v>0.1148</v>
      </c>
      <c r="K421" s="128">
        <f t="shared" si="188"/>
        <v>19779000</v>
      </c>
      <c r="L421" s="129">
        <v>1.4999999999999999E-2</v>
      </c>
      <c r="M421" s="130">
        <f t="shared" si="189"/>
        <v>20075685</v>
      </c>
      <c r="N421" s="129"/>
      <c r="O421" s="130"/>
      <c r="P421" s="131">
        <v>5.8844228727438193</v>
      </c>
      <c r="Q421" s="130">
        <v>116388000</v>
      </c>
      <c r="R421" s="131">
        <v>0</v>
      </c>
      <c r="S421" s="130"/>
      <c r="T421" s="130">
        <f t="shared" si="190"/>
        <v>116388000</v>
      </c>
      <c r="U421" s="130">
        <f t="shared" si="191"/>
        <v>115340572.7286516</v>
      </c>
      <c r="V421" s="130">
        <f t="shared" si="192"/>
        <v>1047427.2713484019</v>
      </c>
      <c r="W421" s="130">
        <f t="shared" si="193"/>
        <v>0</v>
      </c>
      <c r="X421" s="130">
        <f t="shared" si="194"/>
        <v>0</v>
      </c>
      <c r="Y421" s="130">
        <f t="shared" si="195"/>
        <v>1047427.2713484019</v>
      </c>
    </row>
    <row r="422" spans="2:25" x14ac:dyDescent="0.25">
      <c r="B422" s="122" t="s">
        <v>711</v>
      </c>
      <c r="C422" s="122" t="s">
        <v>162</v>
      </c>
      <c r="D422" s="123" t="s">
        <v>472</v>
      </c>
      <c r="E422" s="123" t="s">
        <v>473</v>
      </c>
      <c r="F422" s="124">
        <v>109246</v>
      </c>
      <c r="G422" s="125">
        <v>8</v>
      </c>
      <c r="H422" s="181" t="s">
        <v>474</v>
      </c>
      <c r="I422" s="126">
        <v>18984000</v>
      </c>
      <c r="J422" s="172">
        <v>0.1048</v>
      </c>
      <c r="K422" s="128">
        <f t="shared" si="188"/>
        <v>20974000</v>
      </c>
      <c r="L422" s="129">
        <v>1.4999999999999999E-2</v>
      </c>
      <c r="M422" s="130">
        <f t="shared" si="189"/>
        <v>21288610</v>
      </c>
      <c r="N422" s="129">
        <v>0.02</v>
      </c>
      <c r="O422" s="130">
        <f>+(K422*N422)+K422</f>
        <v>21393480</v>
      </c>
      <c r="P422" s="131">
        <v>3.6021629159912272</v>
      </c>
      <c r="Q422" s="130">
        <v>75551765</v>
      </c>
      <c r="R422" s="131">
        <v>9.5741488032802522</v>
      </c>
      <c r="S422" s="130">
        <v>200808197</v>
      </c>
      <c r="T422" s="130">
        <f t="shared" si="190"/>
        <v>276359962</v>
      </c>
      <c r="U422" s="130">
        <f t="shared" si="191"/>
        <v>75551765</v>
      </c>
      <c r="V422" s="130">
        <f t="shared" si="192"/>
        <v>0</v>
      </c>
      <c r="W422" s="130">
        <f t="shared" si="193"/>
        <v>200808197</v>
      </c>
      <c r="X422" s="130">
        <f t="shared" si="194"/>
        <v>0</v>
      </c>
      <c r="Y422" s="130">
        <f t="shared" si="195"/>
        <v>0</v>
      </c>
    </row>
    <row r="423" spans="2:25" x14ac:dyDescent="0.25">
      <c r="B423" s="122" t="s">
        <v>711</v>
      </c>
      <c r="C423" s="122" t="s">
        <v>162</v>
      </c>
      <c r="D423" s="123" t="s">
        <v>475</v>
      </c>
      <c r="E423" s="123" t="s">
        <v>476</v>
      </c>
      <c r="F423" s="124">
        <v>109246</v>
      </c>
      <c r="G423" s="125">
        <v>8</v>
      </c>
      <c r="H423" s="181" t="s">
        <v>474</v>
      </c>
      <c r="I423" s="126">
        <v>18984000</v>
      </c>
      <c r="J423" s="172">
        <v>0.1148</v>
      </c>
      <c r="K423" s="128">
        <f t="shared" si="188"/>
        <v>21163000</v>
      </c>
      <c r="L423" s="129">
        <v>1.4999999999999999E-2</v>
      </c>
      <c r="M423" s="130">
        <f t="shared" si="189"/>
        <v>21480445</v>
      </c>
      <c r="N423" s="129">
        <v>0.02</v>
      </c>
      <c r="O423" s="130">
        <f>+(K423*N423)+K423</f>
        <v>21586260</v>
      </c>
      <c r="P423" s="131">
        <v>5.9204460615224681</v>
      </c>
      <c r="Q423" s="130">
        <v>125294400</v>
      </c>
      <c r="R423" s="131">
        <v>0</v>
      </c>
      <c r="S423" s="130"/>
      <c r="T423" s="130">
        <f t="shared" si="190"/>
        <v>125294400</v>
      </c>
      <c r="U423" s="130">
        <f t="shared" si="191"/>
        <v>124175435.69437225</v>
      </c>
      <c r="V423" s="130">
        <f t="shared" si="192"/>
        <v>1118964.3056277484</v>
      </c>
      <c r="W423" s="130">
        <f t="shared" si="193"/>
        <v>0</v>
      </c>
      <c r="X423" s="130">
        <f t="shared" si="194"/>
        <v>0</v>
      </c>
      <c r="Y423" s="130">
        <f t="shared" si="195"/>
        <v>1118964.3056277484</v>
      </c>
    </row>
    <row r="424" spans="2:25" x14ac:dyDescent="0.25">
      <c r="B424" s="122" t="s">
        <v>712</v>
      </c>
      <c r="C424" s="122" t="s">
        <v>165</v>
      </c>
      <c r="D424" s="123" t="s">
        <v>472</v>
      </c>
      <c r="E424" s="123" t="s">
        <v>473</v>
      </c>
      <c r="F424" s="124">
        <v>967</v>
      </c>
      <c r="G424" s="125">
        <v>6</v>
      </c>
      <c r="H424" s="171" t="s">
        <v>474</v>
      </c>
      <c r="I424" s="126">
        <v>23230000</v>
      </c>
      <c r="J424" s="172">
        <v>0.1048</v>
      </c>
      <c r="K424" s="128">
        <f t="shared" si="188"/>
        <v>25665000</v>
      </c>
      <c r="L424" s="177">
        <v>0.01</v>
      </c>
      <c r="M424" s="130">
        <f t="shared" si="189"/>
        <v>25921650</v>
      </c>
      <c r="N424" s="125"/>
      <c r="O424" s="122"/>
      <c r="P424" s="131">
        <v>11.105515215273719</v>
      </c>
      <c r="Q424" s="130">
        <v>285023048</v>
      </c>
      <c r="R424" s="131">
        <v>11.09978546658874</v>
      </c>
      <c r="S424" s="130">
        <v>284875994</v>
      </c>
      <c r="T424" s="130">
        <f t="shared" si="190"/>
        <v>569899042</v>
      </c>
      <c r="U424" s="130">
        <f t="shared" si="191"/>
        <v>285023048</v>
      </c>
      <c r="V424" s="130">
        <f t="shared" si="192"/>
        <v>0</v>
      </c>
      <c r="W424" s="130">
        <f t="shared" si="193"/>
        <v>284875994</v>
      </c>
      <c r="X424" s="130">
        <f t="shared" si="194"/>
        <v>0</v>
      </c>
      <c r="Y424" s="130">
        <f t="shared" si="195"/>
        <v>0</v>
      </c>
    </row>
    <row r="425" spans="2:25" x14ac:dyDescent="0.25">
      <c r="B425" s="122" t="s">
        <v>712</v>
      </c>
      <c r="C425" s="122" t="s">
        <v>165</v>
      </c>
      <c r="D425" s="123" t="s">
        <v>475</v>
      </c>
      <c r="E425" s="123" t="s">
        <v>476</v>
      </c>
      <c r="F425" s="124">
        <v>967</v>
      </c>
      <c r="G425" s="125">
        <v>6</v>
      </c>
      <c r="H425" s="171" t="s">
        <v>474</v>
      </c>
      <c r="I425" s="126">
        <v>23230000</v>
      </c>
      <c r="J425" s="172">
        <v>0.1148</v>
      </c>
      <c r="K425" s="128">
        <f t="shared" si="188"/>
        <v>25897000</v>
      </c>
      <c r="L425" s="177">
        <v>0.01</v>
      </c>
      <c r="M425" s="130">
        <f t="shared" si="189"/>
        <v>26155970</v>
      </c>
      <c r="N425" s="125"/>
      <c r="O425" s="122"/>
      <c r="P425" s="131">
        <v>5.8126578368150748</v>
      </c>
      <c r="Q425" s="130">
        <v>150530400</v>
      </c>
      <c r="R425" s="131">
        <v>5.9461336834382363</v>
      </c>
      <c r="S425" s="130">
        <v>153987024</v>
      </c>
      <c r="T425" s="130">
        <f t="shared" si="190"/>
        <v>304517424</v>
      </c>
      <c r="U425" s="130">
        <f t="shared" si="191"/>
        <v>149181863.38185889</v>
      </c>
      <c r="V425" s="130">
        <f t="shared" si="192"/>
        <v>1348536.6181411147</v>
      </c>
      <c r="W425" s="130">
        <f t="shared" si="193"/>
        <v>152607520.98544234</v>
      </c>
      <c r="X425" s="130">
        <f t="shared" si="194"/>
        <v>1379503.0145576596</v>
      </c>
      <c r="Y425" s="130">
        <f t="shared" si="195"/>
        <v>2728039.6326987743</v>
      </c>
    </row>
    <row r="426" spans="2:25" x14ac:dyDescent="0.25">
      <c r="B426" s="122" t="s">
        <v>713</v>
      </c>
      <c r="C426" s="122" t="s">
        <v>166</v>
      </c>
      <c r="D426" s="123" t="s">
        <v>472</v>
      </c>
      <c r="E426" s="123" t="s">
        <v>473</v>
      </c>
      <c r="F426" s="124">
        <v>3465</v>
      </c>
      <c r="G426" s="125">
        <v>4</v>
      </c>
      <c r="H426" s="171" t="s">
        <v>474</v>
      </c>
      <c r="I426" s="126">
        <v>14475000</v>
      </c>
      <c r="J426" s="172">
        <v>0.1048</v>
      </c>
      <c r="K426" s="128">
        <f t="shared" si="188"/>
        <v>15992000</v>
      </c>
      <c r="L426" s="177">
        <v>0.01</v>
      </c>
      <c r="M426" s="130">
        <f t="shared" si="189"/>
        <v>16151920</v>
      </c>
      <c r="N426" s="125"/>
      <c r="O426" s="122"/>
      <c r="P426" s="131">
        <v>5.476097423711856</v>
      </c>
      <c r="Q426" s="130">
        <v>87573750</v>
      </c>
      <c r="R426" s="131">
        <v>5.5999929964982496</v>
      </c>
      <c r="S426" s="130">
        <v>89555088</v>
      </c>
      <c r="T426" s="130">
        <f t="shared" si="190"/>
        <v>177128838</v>
      </c>
      <c r="U426" s="130">
        <f t="shared" si="191"/>
        <v>87573750</v>
      </c>
      <c r="V426" s="130">
        <f t="shared" si="192"/>
        <v>0</v>
      </c>
      <c r="W426" s="130">
        <f t="shared" si="193"/>
        <v>89555088</v>
      </c>
      <c r="X426" s="130">
        <f t="shared" si="194"/>
        <v>0</v>
      </c>
      <c r="Y426" s="130">
        <f t="shared" si="195"/>
        <v>0</v>
      </c>
    </row>
    <row r="427" spans="2:25" x14ac:dyDescent="0.25">
      <c r="B427" s="122" t="s">
        <v>713</v>
      </c>
      <c r="C427" s="122" t="s">
        <v>166</v>
      </c>
      <c r="D427" s="123" t="s">
        <v>475</v>
      </c>
      <c r="E427" s="123" t="s">
        <v>476</v>
      </c>
      <c r="F427" s="124">
        <v>3465</v>
      </c>
      <c r="G427" s="125">
        <v>4</v>
      </c>
      <c r="H427" s="171" t="s">
        <v>474</v>
      </c>
      <c r="I427" s="126">
        <v>14475000</v>
      </c>
      <c r="J427" s="172">
        <v>0.1148</v>
      </c>
      <c r="K427" s="128">
        <f t="shared" si="188"/>
        <v>16137000</v>
      </c>
      <c r="L427" s="177">
        <v>0.01</v>
      </c>
      <c r="M427" s="130">
        <f t="shared" si="189"/>
        <v>16298370</v>
      </c>
      <c r="N427" s="125"/>
      <c r="O427" s="122"/>
      <c r="P427" s="131">
        <v>1.9375348577802565</v>
      </c>
      <c r="Q427" s="130">
        <v>31266000</v>
      </c>
      <c r="R427" s="131">
        <v>1.9820263989589142</v>
      </c>
      <c r="S427" s="130">
        <v>31983960</v>
      </c>
      <c r="T427" s="130">
        <f t="shared" si="190"/>
        <v>63249960</v>
      </c>
      <c r="U427" s="130">
        <f t="shared" si="191"/>
        <v>30985057.445621863</v>
      </c>
      <c r="V427" s="130">
        <f t="shared" si="192"/>
        <v>280942.55437813699</v>
      </c>
      <c r="W427" s="130">
        <f t="shared" si="193"/>
        <v>31696566.172150955</v>
      </c>
      <c r="X427" s="130">
        <f t="shared" si="194"/>
        <v>287393.8278490454</v>
      </c>
      <c r="Y427" s="130">
        <f t="shared" si="195"/>
        <v>568336.38222718239</v>
      </c>
    </row>
    <row r="428" spans="2:25" x14ac:dyDescent="0.25">
      <c r="B428" s="122" t="s">
        <v>714</v>
      </c>
      <c r="C428" s="122" t="s">
        <v>172</v>
      </c>
      <c r="D428" s="123" t="s">
        <v>472</v>
      </c>
      <c r="E428" s="123" t="s">
        <v>473</v>
      </c>
      <c r="F428" s="124">
        <v>109108</v>
      </c>
      <c r="G428" s="125">
        <v>4</v>
      </c>
      <c r="H428" s="171" t="s">
        <v>474</v>
      </c>
      <c r="I428" s="126">
        <v>23230000</v>
      </c>
      <c r="J428" s="172">
        <v>0.1048</v>
      </c>
      <c r="K428" s="128">
        <f t="shared" si="188"/>
        <v>25665000</v>
      </c>
      <c r="L428" s="177">
        <v>0.01</v>
      </c>
      <c r="M428" s="130">
        <f t="shared" si="189"/>
        <v>25921650</v>
      </c>
      <c r="N428" s="125"/>
      <c r="O428" s="122"/>
      <c r="P428" s="131">
        <v>1.9999613481394896</v>
      </c>
      <c r="Q428" s="130">
        <v>51329008</v>
      </c>
      <c r="R428" s="131">
        <v>0.99998067406974478</v>
      </c>
      <c r="S428" s="130">
        <v>25664504</v>
      </c>
      <c r="T428" s="130">
        <f t="shared" si="190"/>
        <v>76993512</v>
      </c>
      <c r="U428" s="130">
        <f t="shared" si="191"/>
        <v>51329008</v>
      </c>
      <c r="V428" s="130">
        <f t="shared" si="192"/>
        <v>0</v>
      </c>
      <c r="W428" s="130">
        <f t="shared" si="193"/>
        <v>25664504</v>
      </c>
      <c r="X428" s="130">
        <f t="shared" si="194"/>
        <v>0</v>
      </c>
      <c r="Y428" s="130">
        <f t="shared" si="195"/>
        <v>0</v>
      </c>
    </row>
    <row r="429" spans="2:25" x14ac:dyDescent="0.25">
      <c r="B429" s="122" t="s">
        <v>714</v>
      </c>
      <c r="C429" s="122" t="s">
        <v>172</v>
      </c>
      <c r="D429" s="123" t="s">
        <v>475</v>
      </c>
      <c r="E429" s="123" t="s">
        <v>476</v>
      </c>
      <c r="F429" s="124">
        <v>109108</v>
      </c>
      <c r="G429" s="125">
        <v>4</v>
      </c>
      <c r="H429" s="171" t="s">
        <v>474</v>
      </c>
      <c r="I429" s="126">
        <v>23230000</v>
      </c>
      <c r="J429" s="172">
        <v>0.1148</v>
      </c>
      <c r="K429" s="128">
        <f t="shared" si="188"/>
        <v>25897000</v>
      </c>
      <c r="L429" s="177">
        <v>0.01</v>
      </c>
      <c r="M429" s="130">
        <f t="shared" si="189"/>
        <v>26155970</v>
      </c>
      <c r="N429" s="125"/>
      <c r="O429" s="122"/>
      <c r="P429" s="131">
        <v>0</v>
      </c>
      <c r="Q429" s="130">
        <v>0</v>
      </c>
      <c r="R429" s="131">
        <v>0.99102228057303932</v>
      </c>
      <c r="S429" s="130">
        <v>25664504</v>
      </c>
      <c r="T429" s="130">
        <f t="shared" si="190"/>
        <v>25664504</v>
      </c>
      <c r="U429" s="130">
        <f t="shared" si="191"/>
        <v>0</v>
      </c>
      <c r="V429" s="130">
        <f t="shared" si="192"/>
        <v>0</v>
      </c>
      <c r="W429" s="130">
        <f t="shared" si="193"/>
        <v>25434586.830907054</v>
      </c>
      <c r="X429" s="130">
        <f t="shared" si="194"/>
        <v>229917.16909294575</v>
      </c>
      <c r="Y429" s="130">
        <f t="shared" si="195"/>
        <v>229917.16909294575</v>
      </c>
    </row>
    <row r="430" spans="2:25" x14ac:dyDescent="0.25">
      <c r="B430" s="122" t="s">
        <v>715</v>
      </c>
      <c r="C430" s="122" t="s">
        <v>167</v>
      </c>
      <c r="D430" s="123" t="s">
        <v>472</v>
      </c>
      <c r="E430" s="123" t="s">
        <v>473</v>
      </c>
      <c r="F430" s="124">
        <v>5029</v>
      </c>
      <c r="G430" s="182">
        <v>4</v>
      </c>
      <c r="H430" s="183" t="s">
        <v>474</v>
      </c>
      <c r="I430" s="126">
        <v>23231000</v>
      </c>
      <c r="J430" s="172">
        <v>0.1048</v>
      </c>
      <c r="K430" s="128">
        <f t="shared" si="188"/>
        <v>25666000</v>
      </c>
      <c r="L430" s="177">
        <v>0.01</v>
      </c>
      <c r="M430" s="130">
        <f t="shared" si="189"/>
        <v>25922660</v>
      </c>
      <c r="N430" s="184"/>
      <c r="O430" s="185"/>
      <c r="P430" s="131">
        <v>2.9869204394919349</v>
      </c>
      <c r="Q430" s="130">
        <v>76662300</v>
      </c>
      <c r="R430" s="131">
        <v>1.9999695316761474</v>
      </c>
      <c r="S430" s="130">
        <v>51331218</v>
      </c>
      <c r="T430" s="130">
        <f t="shared" si="190"/>
        <v>127993518</v>
      </c>
      <c r="U430" s="130">
        <f t="shared" si="191"/>
        <v>76662300</v>
      </c>
      <c r="V430" s="130">
        <f t="shared" si="192"/>
        <v>0</v>
      </c>
      <c r="W430" s="130">
        <f t="shared" si="193"/>
        <v>51331218</v>
      </c>
      <c r="X430" s="130">
        <f t="shared" si="194"/>
        <v>0</v>
      </c>
      <c r="Y430" s="130">
        <f t="shared" si="195"/>
        <v>0</v>
      </c>
    </row>
    <row r="431" spans="2:25" x14ac:dyDescent="0.25">
      <c r="B431" s="122" t="s">
        <v>715</v>
      </c>
      <c r="C431" s="122" t="s">
        <v>167</v>
      </c>
      <c r="D431" s="123" t="s">
        <v>475</v>
      </c>
      <c r="E431" s="123" t="s">
        <v>476</v>
      </c>
      <c r="F431" s="124">
        <v>5029</v>
      </c>
      <c r="G431" s="182">
        <v>4</v>
      </c>
      <c r="H431" s="183" t="s">
        <v>474</v>
      </c>
      <c r="I431" s="126">
        <v>23231000</v>
      </c>
      <c r="J431" s="172">
        <v>0.1148</v>
      </c>
      <c r="K431" s="128">
        <f t="shared" si="188"/>
        <v>25898000</v>
      </c>
      <c r="L431" s="177">
        <v>0.01</v>
      </c>
      <c r="M431" s="130">
        <f t="shared" si="189"/>
        <v>26156980</v>
      </c>
      <c r="N431" s="184"/>
      <c r="O431" s="185"/>
      <c r="P431" s="131">
        <v>0</v>
      </c>
      <c r="Q431" s="130"/>
      <c r="R431" s="131">
        <v>0.99102668159703455</v>
      </c>
      <c r="S431" s="130">
        <v>25665609</v>
      </c>
      <c r="T431" s="130">
        <f t="shared" si="190"/>
        <v>25665609</v>
      </c>
      <c r="U431" s="130">
        <f t="shared" si="191"/>
        <v>0</v>
      </c>
      <c r="V431" s="130">
        <f t="shared" si="192"/>
        <v>0</v>
      </c>
      <c r="W431" s="130">
        <f t="shared" si="193"/>
        <v>25435690.809869491</v>
      </c>
      <c r="X431" s="130">
        <f t="shared" si="194"/>
        <v>229918.19013050944</v>
      </c>
      <c r="Y431" s="130">
        <f t="shared" si="195"/>
        <v>229918.19013050944</v>
      </c>
    </row>
    <row r="432" spans="2:25" x14ac:dyDescent="0.25">
      <c r="B432" s="122" t="s">
        <v>716</v>
      </c>
      <c r="C432" s="122" t="s">
        <v>186</v>
      </c>
      <c r="D432" s="123" t="s">
        <v>472</v>
      </c>
      <c r="E432" s="123" t="s">
        <v>473</v>
      </c>
      <c r="F432" s="124">
        <v>106536</v>
      </c>
      <c r="G432" s="125">
        <v>4</v>
      </c>
      <c r="H432" s="171" t="s">
        <v>474</v>
      </c>
      <c r="I432" s="126">
        <v>19610000</v>
      </c>
      <c r="J432" s="172">
        <v>0.1048</v>
      </c>
      <c r="K432" s="128">
        <f t="shared" si="188"/>
        <v>21665000</v>
      </c>
      <c r="L432" s="177">
        <v>0.01</v>
      </c>
      <c r="M432" s="130">
        <f t="shared" si="189"/>
        <v>21881650</v>
      </c>
      <c r="N432" s="125"/>
      <c r="O432" s="122"/>
      <c r="P432" s="131">
        <v>3.0000177244403416</v>
      </c>
      <c r="Q432" s="130">
        <v>64995384</v>
      </c>
      <c r="R432" s="131">
        <v>2.9956730210016156</v>
      </c>
      <c r="S432" s="130">
        <v>64901256</v>
      </c>
      <c r="T432" s="130">
        <f t="shared" si="190"/>
        <v>129896640</v>
      </c>
      <c r="U432" s="130">
        <f t="shared" si="191"/>
        <v>64995384</v>
      </c>
      <c r="V432" s="130">
        <f t="shared" si="192"/>
        <v>0</v>
      </c>
      <c r="W432" s="130">
        <f t="shared" si="193"/>
        <v>64901256</v>
      </c>
      <c r="X432" s="130">
        <f t="shared" si="194"/>
        <v>0</v>
      </c>
      <c r="Y432" s="130">
        <f t="shared" si="195"/>
        <v>0</v>
      </c>
    </row>
    <row r="433" spans="2:25" x14ac:dyDescent="0.25">
      <c r="B433" s="122" t="s">
        <v>716</v>
      </c>
      <c r="C433" s="122" t="s">
        <v>186</v>
      </c>
      <c r="D433" s="123" t="s">
        <v>475</v>
      </c>
      <c r="E433" s="123" t="s">
        <v>476</v>
      </c>
      <c r="F433" s="124">
        <v>106536</v>
      </c>
      <c r="G433" s="125">
        <v>4</v>
      </c>
      <c r="H433" s="171" t="s">
        <v>474</v>
      </c>
      <c r="I433" s="126">
        <v>19610000</v>
      </c>
      <c r="J433" s="172">
        <v>0.1148</v>
      </c>
      <c r="K433" s="128">
        <f t="shared" si="188"/>
        <v>21861000</v>
      </c>
      <c r="L433" s="177">
        <v>0.01</v>
      </c>
      <c r="M433" s="130">
        <f t="shared" si="189"/>
        <v>22079610</v>
      </c>
      <c r="N433" s="125"/>
      <c r="O433" s="122"/>
      <c r="P433" s="131">
        <v>0.96879374228077397</v>
      </c>
      <c r="Q433" s="130">
        <v>21178800</v>
      </c>
      <c r="R433" s="131">
        <v>0.98673436713782536</v>
      </c>
      <c r="S433" s="130">
        <v>21571000</v>
      </c>
      <c r="T433" s="130">
        <f t="shared" si="190"/>
        <v>42749800</v>
      </c>
      <c r="U433" s="130">
        <f t="shared" si="191"/>
        <v>20988916.426512968</v>
      </c>
      <c r="V433" s="130">
        <f t="shared" si="192"/>
        <v>189883.5734870322</v>
      </c>
      <c r="W433" s="130">
        <f t="shared" si="193"/>
        <v>21377600.064040985</v>
      </c>
      <c r="X433" s="130">
        <f t="shared" si="194"/>
        <v>193399.93595901504</v>
      </c>
      <c r="Y433" s="130">
        <f t="shared" si="195"/>
        <v>383283.50944604725</v>
      </c>
    </row>
    <row r="434" spans="2:25" x14ac:dyDescent="0.25">
      <c r="B434" s="122" t="s">
        <v>717</v>
      </c>
      <c r="C434" s="122" t="s">
        <v>718</v>
      </c>
      <c r="D434" s="123" t="s">
        <v>472</v>
      </c>
      <c r="E434" s="123" t="s">
        <v>473</v>
      </c>
      <c r="F434" s="124">
        <v>968</v>
      </c>
      <c r="G434" s="125">
        <v>8</v>
      </c>
      <c r="H434" s="171" t="s">
        <v>474</v>
      </c>
      <c r="I434" s="126">
        <v>23231000</v>
      </c>
      <c r="J434" s="172">
        <v>0.1048</v>
      </c>
      <c r="K434" s="128">
        <f t="shared" si="188"/>
        <v>25666000</v>
      </c>
      <c r="L434" s="177">
        <v>0.01</v>
      </c>
      <c r="M434" s="130">
        <f t="shared" si="189"/>
        <v>25922660</v>
      </c>
      <c r="N434" s="125"/>
      <c r="O434" s="122"/>
      <c r="P434" s="131">
        <v>16.999740863399051</v>
      </c>
      <c r="Q434" s="130">
        <v>436315349</v>
      </c>
      <c r="R434" s="131">
        <v>17.186704005298839</v>
      </c>
      <c r="S434" s="130">
        <v>441113945</v>
      </c>
      <c r="T434" s="130">
        <f t="shared" si="190"/>
        <v>877429294</v>
      </c>
      <c r="U434" s="130">
        <f t="shared" si="191"/>
        <v>436315349.00000006</v>
      </c>
      <c r="V434" s="130">
        <f t="shared" si="192"/>
        <v>0</v>
      </c>
      <c r="W434" s="130">
        <f t="shared" si="193"/>
        <v>441113945</v>
      </c>
      <c r="X434" s="130">
        <f t="shared" si="194"/>
        <v>0</v>
      </c>
      <c r="Y434" s="130">
        <f t="shared" si="195"/>
        <v>0</v>
      </c>
    </row>
    <row r="435" spans="2:25" x14ac:dyDescent="0.25">
      <c r="B435" s="122" t="s">
        <v>717</v>
      </c>
      <c r="C435" s="122" t="s">
        <v>718</v>
      </c>
      <c r="D435" s="123" t="s">
        <v>475</v>
      </c>
      <c r="E435" s="123" t="s">
        <v>476</v>
      </c>
      <c r="F435" s="124">
        <v>968</v>
      </c>
      <c r="G435" s="125">
        <v>8</v>
      </c>
      <c r="H435" s="171" t="s">
        <v>474</v>
      </c>
      <c r="I435" s="126">
        <v>23231000</v>
      </c>
      <c r="J435" s="172">
        <v>0.1148</v>
      </c>
      <c r="K435" s="128">
        <f t="shared" si="188"/>
        <v>25898000</v>
      </c>
      <c r="L435" s="177">
        <v>0.01</v>
      </c>
      <c r="M435" s="130">
        <f t="shared" si="189"/>
        <v>26156980</v>
      </c>
      <c r="N435" s="125"/>
      <c r="O435" s="122"/>
      <c r="P435" s="131">
        <v>2.9063418024557879</v>
      </c>
      <c r="Q435" s="130">
        <v>75268440</v>
      </c>
      <c r="R435" s="131">
        <v>2.9601629469457102</v>
      </c>
      <c r="S435" s="130">
        <v>76662300</v>
      </c>
      <c r="T435" s="130">
        <f t="shared" si="190"/>
        <v>151930740</v>
      </c>
      <c r="U435" s="130">
        <f t="shared" si="191"/>
        <v>74594168.701830253</v>
      </c>
      <c r="V435" s="130">
        <f t="shared" si="192"/>
        <v>674271.29816974699</v>
      </c>
      <c r="W435" s="130">
        <f t="shared" si="193"/>
        <v>75975542.196308598</v>
      </c>
      <c r="X435" s="130">
        <f t="shared" si="194"/>
        <v>686757.80369140208</v>
      </c>
      <c r="Y435" s="130">
        <f t="shared" si="195"/>
        <v>1361029.1018611491</v>
      </c>
    </row>
    <row r="436" spans="2:25" x14ac:dyDescent="0.25">
      <c r="B436" s="122" t="s">
        <v>719</v>
      </c>
      <c r="C436" s="122" t="s">
        <v>168</v>
      </c>
      <c r="D436" s="123" t="s">
        <v>472</v>
      </c>
      <c r="E436" s="123" t="s">
        <v>473</v>
      </c>
      <c r="F436" s="124">
        <v>109930</v>
      </c>
      <c r="G436" s="125">
        <v>4</v>
      </c>
      <c r="H436" s="171" t="s">
        <v>474</v>
      </c>
      <c r="I436" s="126">
        <v>23231000</v>
      </c>
      <c r="J436" s="172">
        <v>0.1048</v>
      </c>
      <c r="K436" s="128">
        <f t="shared" si="188"/>
        <v>25666000</v>
      </c>
      <c r="L436" s="177">
        <v>0.01</v>
      </c>
      <c r="M436" s="130">
        <f t="shared" si="189"/>
        <v>25922660</v>
      </c>
      <c r="N436" s="125"/>
      <c r="O436" s="122"/>
      <c r="P436" s="131">
        <v>2.9999542585521701</v>
      </c>
      <c r="Q436" s="130">
        <v>76996826</v>
      </c>
      <c r="R436" s="131">
        <v>2.9999542585521701</v>
      </c>
      <c r="S436" s="130">
        <v>76996826</v>
      </c>
      <c r="T436" s="130">
        <f t="shared" si="190"/>
        <v>153993652</v>
      </c>
      <c r="U436" s="130">
        <f t="shared" si="191"/>
        <v>76996826</v>
      </c>
      <c r="V436" s="130">
        <f t="shared" si="192"/>
        <v>0</v>
      </c>
      <c r="W436" s="130">
        <f t="shared" si="193"/>
        <v>76996826</v>
      </c>
      <c r="X436" s="130">
        <f t="shared" si="194"/>
        <v>0</v>
      </c>
      <c r="Y436" s="130">
        <f t="shared" si="195"/>
        <v>0</v>
      </c>
    </row>
    <row r="437" spans="2:25" x14ac:dyDescent="0.25">
      <c r="B437" s="122" t="s">
        <v>719</v>
      </c>
      <c r="C437" s="122" t="s">
        <v>168</v>
      </c>
      <c r="D437" s="123" t="s">
        <v>475</v>
      </c>
      <c r="E437" s="123" t="s">
        <v>476</v>
      </c>
      <c r="F437" s="124">
        <v>109930</v>
      </c>
      <c r="G437" s="125">
        <v>4</v>
      </c>
      <c r="H437" s="171" t="s">
        <v>474</v>
      </c>
      <c r="I437" s="126">
        <v>23231000</v>
      </c>
      <c r="J437" s="172">
        <v>0.1148</v>
      </c>
      <c r="K437" s="128">
        <f t="shared" si="188"/>
        <v>25898000</v>
      </c>
      <c r="L437" s="177">
        <v>0.01</v>
      </c>
      <c r="M437" s="130">
        <f t="shared" si="189"/>
        <v>26156980</v>
      </c>
      <c r="N437" s="125"/>
      <c r="O437" s="122"/>
      <c r="P437" s="131">
        <v>0.98672098231523675</v>
      </c>
      <c r="Q437" s="130">
        <v>25554100</v>
      </c>
      <c r="R437" s="131">
        <v>0.99102668159703455</v>
      </c>
      <c r="S437" s="130">
        <v>25665609</v>
      </c>
      <c r="T437" s="130">
        <f t="shared" si="190"/>
        <v>51219709</v>
      </c>
      <c r="U437" s="130">
        <f t="shared" si="191"/>
        <v>25325180.732102867</v>
      </c>
      <c r="V437" s="130">
        <f t="shared" si="192"/>
        <v>228919.26789713278</v>
      </c>
      <c r="W437" s="130">
        <f t="shared" si="193"/>
        <v>25435690.809869491</v>
      </c>
      <c r="X437" s="130">
        <f t="shared" si="194"/>
        <v>229918.19013050944</v>
      </c>
      <c r="Y437" s="130">
        <f t="shared" si="195"/>
        <v>458837.45802764222</v>
      </c>
    </row>
    <row r="438" spans="2:25" x14ac:dyDescent="0.25">
      <c r="B438" s="122" t="s">
        <v>720</v>
      </c>
      <c r="C438" s="122" t="s">
        <v>721</v>
      </c>
      <c r="D438" s="123" t="s">
        <v>472</v>
      </c>
      <c r="E438" s="123" t="s">
        <v>682</v>
      </c>
      <c r="F438" s="124" t="s">
        <v>722</v>
      </c>
      <c r="G438" s="125">
        <v>4</v>
      </c>
      <c r="H438" s="171" t="s">
        <v>723</v>
      </c>
      <c r="I438" s="126">
        <v>46461000</v>
      </c>
      <c r="J438" s="172">
        <v>0.1048</v>
      </c>
      <c r="K438" s="128">
        <f t="shared" si="188"/>
        <v>51330000</v>
      </c>
      <c r="L438" s="177">
        <v>0.01</v>
      </c>
      <c r="M438" s="130">
        <f t="shared" si="189"/>
        <v>51843300</v>
      </c>
      <c r="N438" s="125"/>
      <c r="O438" s="122"/>
      <c r="P438" s="131"/>
      <c r="Q438" s="130"/>
      <c r="R438" s="131"/>
      <c r="S438" s="130"/>
      <c r="T438" s="130">
        <f t="shared" si="190"/>
        <v>0</v>
      </c>
      <c r="U438" s="130">
        <f t="shared" si="191"/>
        <v>0</v>
      </c>
      <c r="V438" s="130">
        <f t="shared" si="192"/>
        <v>0</v>
      </c>
      <c r="W438" s="130">
        <f t="shared" si="193"/>
        <v>0</v>
      </c>
      <c r="X438" s="130">
        <f t="shared" si="194"/>
        <v>0</v>
      </c>
      <c r="Y438" s="130">
        <f t="shared" si="195"/>
        <v>0</v>
      </c>
    </row>
    <row r="439" spans="2:25" x14ac:dyDescent="0.25">
      <c r="B439" s="122" t="s">
        <v>720</v>
      </c>
      <c r="C439" s="122" t="s">
        <v>721</v>
      </c>
      <c r="D439" s="123" t="s">
        <v>724</v>
      </c>
      <c r="E439" s="123" t="s">
        <v>473</v>
      </c>
      <c r="F439" s="124" t="s">
        <v>722</v>
      </c>
      <c r="G439" s="125">
        <v>8</v>
      </c>
      <c r="H439" s="171" t="s">
        <v>474</v>
      </c>
      <c r="I439" s="126">
        <v>23231000</v>
      </c>
      <c r="J439" s="172">
        <v>0.1048</v>
      </c>
      <c r="K439" s="128">
        <f t="shared" si="188"/>
        <v>25666000</v>
      </c>
      <c r="L439" s="177">
        <v>0.01</v>
      </c>
      <c r="M439" s="130">
        <f t="shared" si="189"/>
        <v>25922660</v>
      </c>
      <c r="N439" s="125"/>
      <c r="O439" s="122"/>
      <c r="P439" s="131">
        <v>4.9061526143536192</v>
      </c>
      <c r="Q439" s="130">
        <v>125921313</v>
      </c>
      <c r="R439" s="131">
        <v>6.9016326657835272</v>
      </c>
      <c r="S439" s="130">
        <v>177137304</v>
      </c>
      <c r="T439" s="130">
        <f t="shared" si="190"/>
        <v>303058617</v>
      </c>
      <c r="U439" s="130">
        <f t="shared" si="191"/>
        <v>125921312.99999999</v>
      </c>
      <c r="V439" s="130">
        <f t="shared" si="192"/>
        <v>0</v>
      </c>
      <c r="W439" s="130">
        <f t="shared" si="193"/>
        <v>177137304</v>
      </c>
      <c r="X439" s="130">
        <f t="shared" si="194"/>
        <v>0</v>
      </c>
      <c r="Y439" s="130">
        <f t="shared" si="195"/>
        <v>0</v>
      </c>
    </row>
    <row r="440" spans="2:25" x14ac:dyDescent="0.25">
      <c r="B440" s="122" t="s">
        <v>720</v>
      </c>
      <c r="C440" s="122" t="s">
        <v>721</v>
      </c>
      <c r="D440" s="123" t="s">
        <v>475</v>
      </c>
      <c r="E440" s="123" t="s">
        <v>476</v>
      </c>
      <c r="F440" s="124" t="s">
        <v>722</v>
      </c>
      <c r="G440" s="125">
        <v>8</v>
      </c>
      <c r="H440" s="171" t="s">
        <v>474</v>
      </c>
      <c r="I440" s="126">
        <v>23231000</v>
      </c>
      <c r="J440" s="172">
        <v>0.1148</v>
      </c>
      <c r="K440" s="128">
        <f t="shared" si="188"/>
        <v>25898000</v>
      </c>
      <c r="L440" s="177">
        <v>0.01</v>
      </c>
      <c r="M440" s="130">
        <f t="shared" si="189"/>
        <v>26156980</v>
      </c>
      <c r="N440" s="125"/>
      <c r="O440" s="122"/>
      <c r="P440" s="131">
        <v>1.9375612016371921</v>
      </c>
      <c r="Q440" s="130">
        <v>50178960</v>
      </c>
      <c r="R440" s="131">
        <v>0</v>
      </c>
      <c r="S440" s="130"/>
      <c r="T440" s="130">
        <f t="shared" si="190"/>
        <v>50178960</v>
      </c>
      <c r="U440" s="130">
        <f t="shared" si="191"/>
        <v>49729445.801220171</v>
      </c>
      <c r="V440" s="130">
        <f t="shared" si="192"/>
        <v>449514.19877982885</v>
      </c>
      <c r="W440" s="130">
        <f t="shared" si="193"/>
        <v>0</v>
      </c>
      <c r="X440" s="130">
        <f t="shared" si="194"/>
        <v>0</v>
      </c>
      <c r="Y440" s="130">
        <f t="shared" si="195"/>
        <v>449514.19877982885</v>
      </c>
    </row>
    <row r="441" spans="2:25" x14ac:dyDescent="0.25">
      <c r="B441" s="122" t="s">
        <v>725</v>
      </c>
      <c r="C441" s="122" t="s">
        <v>187</v>
      </c>
      <c r="D441" s="123" t="s">
        <v>472</v>
      </c>
      <c r="E441" s="123" t="s">
        <v>473</v>
      </c>
      <c r="F441" s="124">
        <v>105876</v>
      </c>
      <c r="G441" s="125">
        <v>6</v>
      </c>
      <c r="H441" s="171" t="s">
        <v>474</v>
      </c>
      <c r="I441" s="126">
        <v>23230000</v>
      </c>
      <c r="J441" s="172">
        <v>0.1048</v>
      </c>
      <c r="K441" s="128">
        <f t="shared" si="188"/>
        <v>25665000</v>
      </c>
      <c r="L441" s="177">
        <v>0.01</v>
      </c>
      <c r="M441" s="130">
        <f t="shared" si="189"/>
        <v>25921650</v>
      </c>
      <c r="N441" s="125"/>
      <c r="O441" s="122"/>
      <c r="P441" s="131">
        <v>8.3020843171634517</v>
      </c>
      <c r="Q441" s="130">
        <v>213072994</v>
      </c>
      <c r="R441" s="131">
        <v>9.3937359049288922</v>
      </c>
      <c r="S441" s="130">
        <v>241090232</v>
      </c>
      <c r="T441" s="130">
        <f t="shared" si="190"/>
        <v>454163226</v>
      </c>
      <c r="U441" s="130">
        <f t="shared" si="191"/>
        <v>213072994</v>
      </c>
      <c r="V441" s="130">
        <f t="shared" si="192"/>
        <v>0</v>
      </c>
      <c r="W441" s="130">
        <f t="shared" si="193"/>
        <v>241090232.00000003</v>
      </c>
      <c r="X441" s="130">
        <f t="shared" si="194"/>
        <v>0</v>
      </c>
      <c r="Y441" s="130">
        <f t="shared" si="195"/>
        <v>0</v>
      </c>
    </row>
    <row r="442" spans="2:25" x14ac:dyDescent="0.25">
      <c r="B442" s="122" t="s">
        <v>725</v>
      </c>
      <c r="C442" s="122" t="s">
        <v>187</v>
      </c>
      <c r="D442" s="123" t="s">
        <v>475</v>
      </c>
      <c r="E442" s="123" t="s">
        <v>476</v>
      </c>
      <c r="F442" s="124">
        <v>105876</v>
      </c>
      <c r="G442" s="125">
        <v>6</v>
      </c>
      <c r="H442" s="171" t="s">
        <v>474</v>
      </c>
      <c r="I442" s="126">
        <v>23230000</v>
      </c>
      <c r="J442" s="172">
        <v>0.1148</v>
      </c>
      <c r="K442" s="128">
        <f t="shared" si="188"/>
        <v>25897000</v>
      </c>
      <c r="L442" s="177">
        <v>0.01</v>
      </c>
      <c r="M442" s="130">
        <f t="shared" si="189"/>
        <v>26155970</v>
      </c>
      <c r="N442" s="125"/>
      <c r="O442" s="122"/>
      <c r="P442" s="131">
        <v>1.9375526122716917</v>
      </c>
      <c r="Q442" s="130">
        <v>50176800</v>
      </c>
      <c r="R442" s="131">
        <v>1.9734332162026489</v>
      </c>
      <c r="S442" s="130">
        <v>51106000</v>
      </c>
      <c r="T442" s="130">
        <f t="shared" si="190"/>
        <v>101282800</v>
      </c>
      <c r="U442" s="130">
        <f t="shared" si="191"/>
        <v>49727287.793952972</v>
      </c>
      <c r="V442" s="130">
        <f t="shared" si="192"/>
        <v>449512.2060470283</v>
      </c>
      <c r="W442" s="130">
        <f t="shared" si="193"/>
        <v>50648163.493840985</v>
      </c>
      <c r="X442" s="130">
        <f t="shared" si="194"/>
        <v>457836.506159015</v>
      </c>
      <c r="Y442" s="130">
        <f t="shared" si="195"/>
        <v>907348.7122060433</v>
      </c>
    </row>
    <row r="443" spans="2:25" x14ac:dyDescent="0.25">
      <c r="B443" s="122" t="s">
        <v>726</v>
      </c>
      <c r="C443" s="122" t="s">
        <v>727</v>
      </c>
      <c r="D443" s="123" t="s">
        <v>472</v>
      </c>
      <c r="E443" s="123" t="s">
        <v>473</v>
      </c>
      <c r="F443" s="124">
        <v>106024</v>
      </c>
      <c r="G443" s="125">
        <v>2</v>
      </c>
      <c r="H443" s="171" t="s">
        <v>723</v>
      </c>
      <c r="I443" s="126">
        <v>53879000</v>
      </c>
      <c r="J443" s="172">
        <v>0.1048</v>
      </c>
      <c r="K443" s="128">
        <f t="shared" si="188"/>
        <v>59526000</v>
      </c>
      <c r="L443" s="177">
        <v>0.01</v>
      </c>
      <c r="M443" s="130">
        <f t="shared" si="189"/>
        <v>60121260</v>
      </c>
      <c r="N443" s="125"/>
      <c r="O443" s="122"/>
      <c r="P443" s="131">
        <v>0.95112276988206834</v>
      </c>
      <c r="Q443" s="130">
        <v>56616534</v>
      </c>
      <c r="R443" s="131">
        <v>1.45</v>
      </c>
      <c r="S443" s="130">
        <v>86312700</v>
      </c>
      <c r="T443" s="130">
        <f t="shared" si="190"/>
        <v>142929234</v>
      </c>
      <c r="U443" s="130">
        <f t="shared" si="191"/>
        <v>56616534</v>
      </c>
      <c r="V443" s="130">
        <f t="shared" si="192"/>
        <v>0</v>
      </c>
      <c r="W443" s="130">
        <f t="shared" si="193"/>
        <v>86312700</v>
      </c>
      <c r="X443" s="130">
        <f t="shared" si="194"/>
        <v>0</v>
      </c>
      <c r="Y443" s="130">
        <f t="shared" si="195"/>
        <v>0</v>
      </c>
    </row>
    <row r="444" spans="2:25" x14ac:dyDescent="0.25">
      <c r="B444" s="122" t="s">
        <v>726</v>
      </c>
      <c r="C444" s="122" t="s">
        <v>727</v>
      </c>
      <c r="D444" s="123" t="s">
        <v>475</v>
      </c>
      <c r="E444" s="123" t="s">
        <v>476</v>
      </c>
      <c r="F444" s="124">
        <v>106024</v>
      </c>
      <c r="G444" s="125">
        <v>4</v>
      </c>
      <c r="H444" s="171" t="s">
        <v>474</v>
      </c>
      <c r="I444" s="126">
        <v>26940000</v>
      </c>
      <c r="J444" s="172">
        <v>0.1148</v>
      </c>
      <c r="K444" s="128">
        <f t="shared" si="188"/>
        <v>30033000</v>
      </c>
      <c r="L444" s="177">
        <v>0.01</v>
      </c>
      <c r="M444" s="130">
        <f t="shared" si="189"/>
        <v>30333330</v>
      </c>
      <c r="N444" s="125"/>
      <c r="O444" s="122"/>
      <c r="P444" s="131">
        <v>0.96875636799520526</v>
      </c>
      <c r="Q444" s="130">
        <v>29094660</v>
      </c>
      <c r="R444" s="131">
        <v>0.98669630073585723</v>
      </c>
      <c r="S444" s="130">
        <v>29633450</v>
      </c>
      <c r="T444" s="130">
        <f t="shared" si="190"/>
        <v>58728110</v>
      </c>
      <c r="U444" s="130">
        <f t="shared" si="191"/>
        <v>28833095.780641295</v>
      </c>
      <c r="V444" s="130">
        <f t="shared" si="192"/>
        <v>261564.21935870498</v>
      </c>
      <c r="W444" s="130">
        <f t="shared" si="193"/>
        <v>29367041.998801317</v>
      </c>
      <c r="X444" s="130">
        <f t="shared" si="194"/>
        <v>266408.00119868293</v>
      </c>
      <c r="Y444" s="130">
        <f t="shared" si="195"/>
        <v>527972.22055738792</v>
      </c>
    </row>
    <row r="445" spans="2:25" x14ac:dyDescent="0.25">
      <c r="B445" s="122" t="s">
        <v>728</v>
      </c>
      <c r="C445" s="122" t="s">
        <v>169</v>
      </c>
      <c r="D445" s="123" t="s">
        <v>472</v>
      </c>
      <c r="E445" s="123" t="s">
        <v>473</v>
      </c>
      <c r="F445" s="124">
        <v>2513</v>
      </c>
      <c r="G445" s="125">
        <v>4</v>
      </c>
      <c r="H445" s="171" t="s">
        <v>474</v>
      </c>
      <c r="I445" s="126">
        <v>14475000</v>
      </c>
      <c r="J445" s="172">
        <v>0.1048</v>
      </c>
      <c r="K445" s="128">
        <f t="shared" si="188"/>
        <v>15992000</v>
      </c>
      <c r="L445" s="177">
        <v>0.01</v>
      </c>
      <c r="M445" s="130">
        <f t="shared" si="189"/>
        <v>16151920</v>
      </c>
      <c r="N445" s="125"/>
      <c r="O445" s="122"/>
      <c r="P445" s="131">
        <v>4.7022388694347175</v>
      </c>
      <c r="Q445" s="130">
        <v>75198204</v>
      </c>
      <c r="R445" s="131">
        <v>4.7999939969984995</v>
      </c>
      <c r="S445" s="130">
        <v>76761504</v>
      </c>
      <c r="T445" s="130">
        <f t="shared" si="190"/>
        <v>151959708</v>
      </c>
      <c r="U445" s="130">
        <f t="shared" si="191"/>
        <v>75198204</v>
      </c>
      <c r="V445" s="130">
        <f t="shared" si="192"/>
        <v>0</v>
      </c>
      <c r="W445" s="130">
        <f t="shared" si="193"/>
        <v>76761504</v>
      </c>
      <c r="X445" s="130">
        <f t="shared" si="194"/>
        <v>0</v>
      </c>
      <c r="Y445" s="130">
        <f t="shared" si="195"/>
        <v>0</v>
      </c>
    </row>
    <row r="446" spans="2:25" x14ac:dyDescent="0.25">
      <c r="B446" s="122" t="s">
        <v>728</v>
      </c>
      <c r="C446" s="122" t="s">
        <v>169</v>
      </c>
      <c r="D446" s="123" t="s">
        <v>475</v>
      </c>
      <c r="E446" s="123" t="s">
        <v>476</v>
      </c>
      <c r="F446" s="124">
        <v>2513</v>
      </c>
      <c r="G446" s="125">
        <v>4</v>
      </c>
      <c r="H446" s="171" t="s">
        <v>474</v>
      </c>
      <c r="I446" s="126">
        <v>14475000</v>
      </c>
      <c r="J446" s="172">
        <v>0.1148</v>
      </c>
      <c r="K446" s="128">
        <f t="shared" si="188"/>
        <v>16137000</v>
      </c>
      <c r="L446" s="177">
        <v>0.01</v>
      </c>
      <c r="M446" s="130">
        <f t="shared" si="189"/>
        <v>16298370</v>
      </c>
      <c r="N446" s="125"/>
      <c r="O446" s="122"/>
      <c r="P446" s="131">
        <v>1.9554749953522961</v>
      </c>
      <c r="Q446" s="130">
        <v>31555500</v>
      </c>
      <c r="R446" s="131">
        <v>1.9820263989589142</v>
      </c>
      <c r="S446" s="130">
        <v>31983960</v>
      </c>
      <c r="T446" s="130">
        <f t="shared" si="190"/>
        <v>63539460</v>
      </c>
      <c r="U446" s="130">
        <f t="shared" si="191"/>
        <v>31271956.12567392</v>
      </c>
      <c r="V446" s="130">
        <f t="shared" si="192"/>
        <v>283543.87432608008</v>
      </c>
      <c r="W446" s="130">
        <f t="shared" si="193"/>
        <v>31696566.172150955</v>
      </c>
      <c r="X446" s="130">
        <f t="shared" si="194"/>
        <v>287393.8278490454</v>
      </c>
      <c r="Y446" s="130">
        <f t="shared" si="195"/>
        <v>570937.70217512548</v>
      </c>
    </row>
    <row r="447" spans="2:25" x14ac:dyDescent="0.25">
      <c r="B447" s="122" t="s">
        <v>729</v>
      </c>
      <c r="C447" s="122" t="s">
        <v>730</v>
      </c>
      <c r="D447" s="123" t="s">
        <v>472</v>
      </c>
      <c r="E447" s="123" t="s">
        <v>473</v>
      </c>
      <c r="F447" s="124">
        <v>109107</v>
      </c>
      <c r="G447" s="125">
        <v>4</v>
      </c>
      <c r="H447" s="171" t="s">
        <v>474</v>
      </c>
      <c r="I447" s="126">
        <v>14475000</v>
      </c>
      <c r="J447" s="172">
        <v>0.1048</v>
      </c>
      <c r="K447" s="128">
        <f t="shared" si="188"/>
        <v>15992000</v>
      </c>
      <c r="L447" s="177">
        <v>0.01</v>
      </c>
      <c r="M447" s="130">
        <f t="shared" si="189"/>
        <v>16151920</v>
      </c>
      <c r="N447" s="125"/>
      <c r="O447" s="122"/>
      <c r="P447" s="131">
        <v>4.5782396198099047</v>
      </c>
      <c r="Q447" s="130">
        <v>73215208</v>
      </c>
      <c r="R447" s="131">
        <v>3.7999952476238117</v>
      </c>
      <c r="S447" s="130">
        <v>60769524</v>
      </c>
      <c r="T447" s="130">
        <f t="shared" si="190"/>
        <v>133984732</v>
      </c>
      <c r="U447" s="130">
        <f t="shared" si="191"/>
        <v>73215208</v>
      </c>
      <c r="V447" s="130">
        <f t="shared" si="192"/>
        <v>0</v>
      </c>
      <c r="W447" s="130">
        <f t="shared" si="193"/>
        <v>60769524</v>
      </c>
      <c r="X447" s="130">
        <f t="shared" si="194"/>
        <v>0</v>
      </c>
      <c r="Y447" s="130">
        <f t="shared" si="195"/>
        <v>0</v>
      </c>
    </row>
    <row r="448" spans="2:25" x14ac:dyDescent="0.25">
      <c r="B448" s="122" t="s">
        <v>729</v>
      </c>
      <c r="C448" s="122" t="s">
        <v>730</v>
      </c>
      <c r="D448" s="123" t="s">
        <v>475</v>
      </c>
      <c r="E448" s="123" t="s">
        <v>476</v>
      </c>
      <c r="F448" s="124">
        <v>109107</v>
      </c>
      <c r="G448" s="125">
        <v>4</v>
      </c>
      <c r="H448" s="171" t="s">
        <v>474</v>
      </c>
      <c r="I448" s="126">
        <v>14475000</v>
      </c>
      <c r="J448" s="172">
        <v>0.1148</v>
      </c>
      <c r="K448" s="128">
        <f t="shared" si="188"/>
        <v>16137000</v>
      </c>
      <c r="L448" s="177">
        <v>0.01</v>
      </c>
      <c r="M448" s="130">
        <f t="shared" si="189"/>
        <v>16298370</v>
      </c>
      <c r="N448" s="125"/>
      <c r="O448" s="122"/>
      <c r="P448" s="131">
        <v>0.96876742889012823</v>
      </c>
      <c r="Q448" s="130">
        <v>15633000</v>
      </c>
      <c r="R448" s="131">
        <v>1.9734151329243355</v>
      </c>
      <c r="S448" s="130">
        <v>31845000</v>
      </c>
      <c r="T448" s="130">
        <f t="shared" si="190"/>
        <v>47478000</v>
      </c>
      <c r="U448" s="130">
        <f t="shared" si="191"/>
        <v>15492528.722810932</v>
      </c>
      <c r="V448" s="130">
        <f t="shared" si="192"/>
        <v>140471.2771890685</v>
      </c>
      <c r="W448" s="130">
        <f t="shared" si="193"/>
        <v>31558854.805725973</v>
      </c>
      <c r="X448" s="130">
        <f t="shared" si="194"/>
        <v>286145.1942740269</v>
      </c>
      <c r="Y448" s="130">
        <f t="shared" si="195"/>
        <v>426616.4714630954</v>
      </c>
    </row>
    <row r="449" spans="2:25" x14ac:dyDescent="0.25">
      <c r="B449" s="122" t="s">
        <v>731</v>
      </c>
      <c r="C449" s="122" t="s">
        <v>170</v>
      </c>
      <c r="D449" s="123" t="s">
        <v>472</v>
      </c>
      <c r="E449" s="123" t="s">
        <v>473</v>
      </c>
      <c r="F449" s="124">
        <v>11106</v>
      </c>
      <c r="G449" s="125">
        <v>6</v>
      </c>
      <c r="H449" s="171" t="s">
        <v>723</v>
      </c>
      <c r="I449" s="126">
        <v>46461000</v>
      </c>
      <c r="J449" s="172">
        <v>0.1048</v>
      </c>
      <c r="K449" s="128">
        <f t="shared" si="188"/>
        <v>51330000</v>
      </c>
      <c r="L449" s="177">
        <v>0.01</v>
      </c>
      <c r="M449" s="130">
        <f t="shared" si="189"/>
        <v>51843300</v>
      </c>
      <c r="N449" s="125"/>
      <c r="O449" s="122"/>
      <c r="P449" s="131">
        <v>0</v>
      </c>
      <c r="Q449" s="130">
        <v>0</v>
      </c>
      <c r="R449" s="131">
        <v>4.0000087862848233</v>
      </c>
      <c r="S449" s="130">
        <v>205320451</v>
      </c>
      <c r="T449" s="130">
        <f t="shared" si="190"/>
        <v>205320451</v>
      </c>
      <c r="U449" s="130">
        <f t="shared" si="191"/>
        <v>0</v>
      </c>
      <c r="V449" s="130">
        <f t="shared" si="192"/>
        <v>0</v>
      </c>
      <c r="W449" s="130">
        <f t="shared" si="193"/>
        <v>205320450.99999997</v>
      </c>
      <c r="X449" s="130">
        <f t="shared" si="194"/>
        <v>0</v>
      </c>
      <c r="Y449" s="130">
        <f t="shared" si="195"/>
        <v>0</v>
      </c>
    </row>
    <row r="450" spans="2:25" x14ac:dyDescent="0.25">
      <c r="B450" s="122" t="s">
        <v>731</v>
      </c>
      <c r="C450" s="122" t="s">
        <v>170</v>
      </c>
      <c r="D450" s="123" t="s">
        <v>475</v>
      </c>
      <c r="E450" s="123" t="s">
        <v>476</v>
      </c>
      <c r="F450" s="124">
        <v>11106</v>
      </c>
      <c r="G450" s="125">
        <v>6</v>
      </c>
      <c r="H450" s="171" t="s">
        <v>723</v>
      </c>
      <c r="I450" s="126">
        <v>46461000</v>
      </c>
      <c r="J450" s="172">
        <v>0.1148</v>
      </c>
      <c r="K450" s="128">
        <f t="shared" si="188"/>
        <v>51795000</v>
      </c>
      <c r="L450" s="177">
        <v>0.01</v>
      </c>
      <c r="M450" s="130">
        <f t="shared" si="189"/>
        <v>52312950</v>
      </c>
      <c r="N450" s="125"/>
      <c r="O450" s="122"/>
      <c r="P450" s="131">
        <v>0</v>
      </c>
      <c r="Q450" s="130"/>
      <c r="R450" s="131">
        <v>1.9734375905010135</v>
      </c>
      <c r="S450" s="130">
        <v>102214200</v>
      </c>
      <c r="T450" s="130">
        <f t="shared" si="190"/>
        <v>102214200</v>
      </c>
      <c r="U450" s="130">
        <f t="shared" si="191"/>
        <v>0</v>
      </c>
      <c r="V450" s="130">
        <f t="shared" si="192"/>
        <v>0</v>
      </c>
      <c r="W450" s="130">
        <f t="shared" si="193"/>
        <v>101296551.52041702</v>
      </c>
      <c r="X450" s="130">
        <f t="shared" si="194"/>
        <v>917648.47958298028</v>
      </c>
      <c r="Y450" s="130">
        <f t="shared" si="195"/>
        <v>917648.47958298028</v>
      </c>
    </row>
    <row r="451" spans="2:25" x14ac:dyDescent="0.25">
      <c r="B451" s="122" t="s">
        <v>732</v>
      </c>
      <c r="C451" s="122" t="s">
        <v>733</v>
      </c>
      <c r="D451" s="123" t="s">
        <v>472</v>
      </c>
      <c r="E451" s="123" t="s">
        <v>473</v>
      </c>
      <c r="F451" s="124">
        <v>54342</v>
      </c>
      <c r="G451" s="125">
        <v>8</v>
      </c>
      <c r="H451" s="171" t="s">
        <v>474</v>
      </c>
      <c r="I451" s="126">
        <v>23231000</v>
      </c>
      <c r="J451" s="172">
        <v>0.1048</v>
      </c>
      <c r="K451" s="128">
        <f t="shared" si="188"/>
        <v>25666000</v>
      </c>
      <c r="L451" s="177">
        <v>0.01</v>
      </c>
      <c r="M451" s="130">
        <f t="shared" si="189"/>
        <v>25922660</v>
      </c>
      <c r="N451" s="125"/>
      <c r="O451" s="122"/>
      <c r="P451" s="131">
        <v>27.599579287773707</v>
      </c>
      <c r="Q451" s="130">
        <v>708370802</v>
      </c>
      <c r="R451" s="131">
        <v>26.699593080339749</v>
      </c>
      <c r="S451" s="130">
        <v>685271756</v>
      </c>
      <c r="T451" s="130">
        <f t="shared" si="190"/>
        <v>1393642558</v>
      </c>
      <c r="U451" s="130">
        <f t="shared" si="191"/>
        <v>708370802</v>
      </c>
      <c r="V451" s="130">
        <f t="shared" si="192"/>
        <v>0</v>
      </c>
      <c r="W451" s="130">
        <f t="shared" si="193"/>
        <v>685271756</v>
      </c>
      <c r="X451" s="130">
        <f t="shared" si="194"/>
        <v>0</v>
      </c>
      <c r="Y451" s="130">
        <f t="shared" si="195"/>
        <v>0</v>
      </c>
    </row>
    <row r="452" spans="2:25" x14ac:dyDescent="0.25">
      <c r="B452" s="122" t="s">
        <v>732</v>
      </c>
      <c r="C452" s="122" t="s">
        <v>733</v>
      </c>
      <c r="D452" s="123" t="s">
        <v>475</v>
      </c>
      <c r="E452" s="123" t="s">
        <v>476</v>
      </c>
      <c r="F452" s="124">
        <v>54342</v>
      </c>
      <c r="G452" s="125">
        <v>8</v>
      </c>
      <c r="H452" s="171" t="s">
        <v>474</v>
      </c>
      <c r="I452" s="126">
        <v>23231000</v>
      </c>
      <c r="J452" s="172">
        <v>0.1148</v>
      </c>
      <c r="K452" s="128">
        <f t="shared" si="188"/>
        <v>25898000</v>
      </c>
      <c r="L452" s="177">
        <v>0.01</v>
      </c>
      <c r="M452" s="130">
        <f t="shared" si="189"/>
        <v>26156980</v>
      </c>
      <c r="N452" s="125"/>
      <c r="O452" s="122"/>
      <c r="P452" s="131">
        <v>2.9063418024557879</v>
      </c>
      <c r="Q452" s="130">
        <v>75268440</v>
      </c>
      <c r="R452" s="131">
        <v>3.9641066877751179</v>
      </c>
      <c r="S452" s="130">
        <v>102662435</v>
      </c>
      <c r="T452" s="130">
        <f t="shared" si="190"/>
        <v>177930875</v>
      </c>
      <c r="U452" s="130">
        <f t="shared" si="191"/>
        <v>74594168.701830253</v>
      </c>
      <c r="V452" s="130">
        <f t="shared" si="192"/>
        <v>674271.29816974699</v>
      </c>
      <c r="W452" s="130">
        <f t="shared" si="193"/>
        <v>101742762.24843618</v>
      </c>
      <c r="X452" s="130">
        <f t="shared" si="194"/>
        <v>919672.75156381726</v>
      </c>
      <c r="Y452" s="130">
        <f t="shared" si="195"/>
        <v>1593944.0497335643</v>
      </c>
    </row>
    <row r="453" spans="2:25" x14ac:dyDescent="0.25">
      <c r="B453" s="122" t="s">
        <v>734</v>
      </c>
      <c r="C453" s="122" t="s">
        <v>171</v>
      </c>
      <c r="D453" s="123" t="s">
        <v>472</v>
      </c>
      <c r="E453" s="123" t="s">
        <v>473</v>
      </c>
      <c r="F453" s="124">
        <v>972</v>
      </c>
      <c r="G453" s="125">
        <v>8</v>
      </c>
      <c r="H453" s="171" t="s">
        <v>723</v>
      </c>
      <c r="I453" s="126">
        <v>46461000</v>
      </c>
      <c r="J453" s="172">
        <v>0.1048</v>
      </c>
      <c r="K453" s="128">
        <f t="shared" si="188"/>
        <v>51330000</v>
      </c>
      <c r="L453" s="177">
        <v>0.01</v>
      </c>
      <c r="M453" s="130">
        <f t="shared" si="189"/>
        <v>51843300</v>
      </c>
      <c r="N453" s="125"/>
      <c r="O453" s="122"/>
      <c r="P453" s="131">
        <v>0</v>
      </c>
      <c r="Q453" s="130">
        <v>0</v>
      </c>
      <c r="R453" s="131">
        <v>14.400051139684395</v>
      </c>
      <c r="S453" s="130">
        <v>739154625</v>
      </c>
      <c r="T453" s="130">
        <f t="shared" si="190"/>
        <v>739154625</v>
      </c>
      <c r="U453" s="130">
        <f t="shared" si="191"/>
        <v>0</v>
      </c>
      <c r="V453" s="130">
        <f t="shared" si="192"/>
        <v>0</v>
      </c>
      <c r="W453" s="130">
        <f t="shared" si="193"/>
        <v>739154625</v>
      </c>
      <c r="X453" s="130">
        <f t="shared" si="194"/>
        <v>0</v>
      </c>
      <c r="Y453" s="130">
        <f t="shared" si="195"/>
        <v>0</v>
      </c>
    </row>
    <row r="454" spans="2:25" x14ac:dyDescent="0.25">
      <c r="B454" s="122" t="s">
        <v>734</v>
      </c>
      <c r="C454" s="122" t="s">
        <v>171</v>
      </c>
      <c r="D454" s="123" t="s">
        <v>475</v>
      </c>
      <c r="E454" s="123" t="s">
        <v>476</v>
      </c>
      <c r="F454" s="124">
        <v>972</v>
      </c>
      <c r="G454" s="125">
        <v>8</v>
      </c>
      <c r="H454" s="171" t="s">
        <v>723</v>
      </c>
      <c r="I454" s="126">
        <v>46461000</v>
      </c>
      <c r="J454" s="172">
        <v>0.1148</v>
      </c>
      <c r="K454" s="128">
        <f t="shared" si="188"/>
        <v>51795000</v>
      </c>
      <c r="L454" s="177">
        <v>0.01</v>
      </c>
      <c r="M454" s="130">
        <f t="shared" si="189"/>
        <v>52312950</v>
      </c>
      <c r="N454" s="125"/>
      <c r="O454" s="122"/>
      <c r="P454" s="131">
        <v>0</v>
      </c>
      <c r="Q454" s="130"/>
      <c r="R454" s="131">
        <v>7.8937503620040541</v>
      </c>
      <c r="S454" s="130">
        <v>408856800</v>
      </c>
      <c r="T454" s="130">
        <f t="shared" si="190"/>
        <v>408856800</v>
      </c>
      <c r="U454" s="130">
        <f t="shared" si="191"/>
        <v>0</v>
      </c>
      <c r="V454" s="130">
        <f t="shared" si="192"/>
        <v>0</v>
      </c>
      <c r="W454" s="130">
        <f t="shared" si="193"/>
        <v>405186206.08166808</v>
      </c>
      <c r="X454" s="130">
        <f t="shared" si="194"/>
        <v>3670593.9183319211</v>
      </c>
      <c r="Y454" s="130">
        <f t="shared" si="195"/>
        <v>3670593.9183319211</v>
      </c>
    </row>
    <row r="455" spans="2:25" x14ac:dyDescent="0.25">
      <c r="B455" s="122" t="s">
        <v>735</v>
      </c>
      <c r="C455" s="122" t="s">
        <v>164</v>
      </c>
      <c r="D455" s="123" t="s">
        <v>472</v>
      </c>
      <c r="E455" s="123" t="s">
        <v>473</v>
      </c>
      <c r="F455" s="124">
        <v>109110</v>
      </c>
      <c r="G455" s="125">
        <v>4</v>
      </c>
      <c r="H455" s="171" t="s">
        <v>474</v>
      </c>
      <c r="I455" s="128">
        <v>18210000</v>
      </c>
      <c r="J455" s="172">
        <v>0.1048</v>
      </c>
      <c r="K455" s="128">
        <f t="shared" si="188"/>
        <v>20118000</v>
      </c>
      <c r="L455" s="177">
        <v>0.01</v>
      </c>
      <c r="M455" s="130">
        <f t="shared" si="189"/>
        <v>20319180</v>
      </c>
      <c r="N455" s="129"/>
      <c r="O455" s="130"/>
      <c r="P455" s="131">
        <v>3.9000790834078933</v>
      </c>
      <c r="Q455" s="130">
        <v>78461791</v>
      </c>
      <c r="R455" s="131">
        <v>4.9000993637538519</v>
      </c>
      <c r="S455" s="130">
        <v>98580199</v>
      </c>
      <c r="T455" s="130">
        <f t="shared" si="190"/>
        <v>177041990</v>
      </c>
      <c r="U455" s="130">
        <f t="shared" si="191"/>
        <v>78461791</v>
      </c>
      <c r="V455" s="130">
        <f t="shared" si="192"/>
        <v>0</v>
      </c>
      <c r="W455" s="130">
        <f t="shared" si="193"/>
        <v>98580199</v>
      </c>
      <c r="X455" s="130">
        <f t="shared" si="194"/>
        <v>0</v>
      </c>
      <c r="Y455" s="130">
        <f t="shared" si="195"/>
        <v>0</v>
      </c>
    </row>
    <row r="456" spans="2:25" x14ac:dyDescent="0.25">
      <c r="B456" s="122" t="s">
        <v>735</v>
      </c>
      <c r="C456" s="122" t="s">
        <v>164</v>
      </c>
      <c r="D456" s="123" t="s">
        <v>475</v>
      </c>
      <c r="E456" s="123" t="s">
        <v>476</v>
      </c>
      <c r="F456" s="124">
        <v>109110</v>
      </c>
      <c r="G456" s="125">
        <v>4</v>
      </c>
      <c r="H456" s="171" t="s">
        <v>474</v>
      </c>
      <c r="I456" s="128">
        <v>18210000</v>
      </c>
      <c r="J456" s="172">
        <v>0.1148</v>
      </c>
      <c r="K456" s="128">
        <f t="shared" si="188"/>
        <v>20301000</v>
      </c>
      <c r="L456" s="177">
        <v>0.01</v>
      </c>
      <c r="M456" s="130">
        <f t="shared" si="189"/>
        <v>20504010</v>
      </c>
      <c r="N456" s="129"/>
      <c r="O456" s="130"/>
      <c r="P456" s="131">
        <v>1.9375203191960988</v>
      </c>
      <c r="Q456" s="130">
        <v>39333600</v>
      </c>
      <c r="R456" s="131">
        <v>1.9820115265257869</v>
      </c>
      <c r="S456" s="130">
        <v>40236816</v>
      </c>
      <c r="T456" s="130">
        <f t="shared" si="190"/>
        <v>79570416</v>
      </c>
      <c r="U456" s="130">
        <f t="shared" si="191"/>
        <v>38979033.781587116</v>
      </c>
      <c r="V456" s="130">
        <f t="shared" si="192"/>
        <v>354566.21841288358</v>
      </c>
      <c r="W456" s="130">
        <f t="shared" si="193"/>
        <v>39874107.89064578</v>
      </c>
      <c r="X456" s="130">
        <f t="shared" si="194"/>
        <v>362708.10935422033</v>
      </c>
      <c r="Y456" s="130">
        <f t="shared" si="195"/>
        <v>717274.32776710391</v>
      </c>
    </row>
    <row r="457" spans="2:25" x14ac:dyDescent="0.25">
      <c r="B457" s="122" t="s">
        <v>736</v>
      </c>
      <c r="C457" s="122" t="s">
        <v>188</v>
      </c>
      <c r="D457" s="123" t="s">
        <v>472</v>
      </c>
      <c r="E457" s="123" t="s">
        <v>473</v>
      </c>
      <c r="F457" s="124">
        <v>110641</v>
      </c>
      <c r="G457" s="125">
        <v>4</v>
      </c>
      <c r="H457" s="171" t="s">
        <v>474</v>
      </c>
      <c r="I457" s="126">
        <v>23231000</v>
      </c>
      <c r="J457" s="172">
        <v>0.1048</v>
      </c>
      <c r="K457" s="128">
        <f t="shared" si="188"/>
        <v>25666000</v>
      </c>
      <c r="L457" s="129">
        <v>0.01</v>
      </c>
      <c r="M457" s="130">
        <f t="shared" si="189"/>
        <v>25922660</v>
      </c>
      <c r="N457" s="129"/>
      <c r="O457" s="130"/>
      <c r="P457" s="131">
        <v>1.899971051196135</v>
      </c>
      <c r="Q457" s="130">
        <v>48764657</v>
      </c>
      <c r="R457" s="131">
        <v>1.9999695316761474</v>
      </c>
      <c r="S457" s="130">
        <v>51331218</v>
      </c>
      <c r="T457" s="130">
        <f t="shared" si="190"/>
        <v>100095875</v>
      </c>
      <c r="U457" s="130">
        <f t="shared" si="191"/>
        <v>48764657</v>
      </c>
      <c r="V457" s="130">
        <f t="shared" si="192"/>
        <v>0</v>
      </c>
      <c r="W457" s="130">
        <f t="shared" si="193"/>
        <v>51331218</v>
      </c>
      <c r="X457" s="130">
        <f t="shared" si="194"/>
        <v>0</v>
      </c>
      <c r="Y457" s="130">
        <f t="shared" si="195"/>
        <v>0</v>
      </c>
    </row>
    <row r="458" spans="2:25" x14ac:dyDescent="0.25">
      <c r="B458" s="122" t="s">
        <v>736</v>
      </c>
      <c r="C458" s="122" t="s">
        <v>188</v>
      </c>
      <c r="D458" s="123" t="s">
        <v>475</v>
      </c>
      <c r="E458" s="123" t="s">
        <v>476</v>
      </c>
      <c r="F458" s="124">
        <v>110641</v>
      </c>
      <c r="G458" s="125">
        <v>4</v>
      </c>
      <c r="H458" s="171" t="s">
        <v>474</v>
      </c>
      <c r="I458" s="126">
        <v>23231000</v>
      </c>
      <c r="J458" s="172">
        <v>0.1148</v>
      </c>
      <c r="K458" s="128">
        <f t="shared" si="188"/>
        <v>25898000</v>
      </c>
      <c r="L458" s="129">
        <v>0.01</v>
      </c>
      <c r="M458" s="130">
        <f t="shared" si="189"/>
        <v>26156980</v>
      </c>
      <c r="N458" s="129"/>
      <c r="O458" s="130"/>
      <c r="P458" s="131">
        <v>0.96878060081859607</v>
      </c>
      <c r="Q458" s="130">
        <v>25089480</v>
      </c>
      <c r="R458" s="131">
        <v>0.99102668159703455</v>
      </c>
      <c r="S458" s="130">
        <v>25665609</v>
      </c>
      <c r="T458" s="130">
        <f t="shared" si="190"/>
        <v>50755089</v>
      </c>
      <c r="U458" s="130">
        <f t="shared" si="191"/>
        <v>24864722.900610086</v>
      </c>
      <c r="V458" s="130">
        <f t="shared" si="192"/>
        <v>224757.09938991442</v>
      </c>
      <c r="W458" s="130">
        <f t="shared" si="193"/>
        <v>25435690.809869491</v>
      </c>
      <c r="X458" s="130">
        <f t="shared" si="194"/>
        <v>229918.19013050944</v>
      </c>
      <c r="Y458" s="130">
        <f t="shared" si="195"/>
        <v>454675.28952042386</v>
      </c>
    </row>
    <row r="459" spans="2:25" x14ac:dyDescent="0.25">
      <c r="B459" s="122" t="s">
        <v>737</v>
      </c>
      <c r="C459" s="122" t="s">
        <v>738</v>
      </c>
      <c r="D459" s="123" t="s">
        <v>472</v>
      </c>
      <c r="E459" s="123" t="s">
        <v>473</v>
      </c>
      <c r="F459" s="124">
        <v>54341</v>
      </c>
      <c r="G459" s="125">
        <v>4</v>
      </c>
      <c r="H459" s="171" t="s">
        <v>474</v>
      </c>
      <c r="I459" s="126">
        <v>14475000</v>
      </c>
      <c r="J459" s="172">
        <v>0.1048</v>
      </c>
      <c r="K459" s="128">
        <f t="shared" si="188"/>
        <v>15992000</v>
      </c>
      <c r="L459" s="177">
        <v>0.01</v>
      </c>
      <c r="M459" s="130">
        <f t="shared" si="189"/>
        <v>16151920</v>
      </c>
      <c r="N459" s="125"/>
      <c r="O459" s="122"/>
      <c r="P459" s="131">
        <v>5.7999927463731868</v>
      </c>
      <c r="Q459" s="130">
        <v>92753484</v>
      </c>
      <c r="R459" s="131">
        <v>5.8913032766383191</v>
      </c>
      <c r="S459" s="130">
        <v>94213722</v>
      </c>
      <c r="T459" s="130">
        <f t="shared" si="190"/>
        <v>186967206</v>
      </c>
      <c r="U459" s="130">
        <f t="shared" si="191"/>
        <v>92753484</v>
      </c>
      <c r="V459" s="130">
        <f t="shared" si="192"/>
        <v>0</v>
      </c>
      <c r="W459" s="130">
        <f t="shared" si="193"/>
        <v>94213722</v>
      </c>
      <c r="X459" s="130">
        <f t="shared" si="194"/>
        <v>0</v>
      </c>
      <c r="Y459" s="130">
        <f t="shared" si="195"/>
        <v>0</v>
      </c>
    </row>
    <row r="460" spans="2:25" x14ac:dyDescent="0.25">
      <c r="B460" s="122" t="s">
        <v>737</v>
      </c>
      <c r="C460" s="122" t="s">
        <v>738</v>
      </c>
      <c r="D460" s="123" t="s">
        <v>475</v>
      </c>
      <c r="E460" s="123" t="s">
        <v>476</v>
      </c>
      <c r="F460" s="124">
        <v>54341</v>
      </c>
      <c r="G460" s="125">
        <v>4</v>
      </c>
      <c r="H460" s="171" t="s">
        <v>474</v>
      </c>
      <c r="I460" s="126">
        <v>14475000</v>
      </c>
      <c r="J460" s="172">
        <v>0.1148</v>
      </c>
      <c r="K460" s="128">
        <f t="shared" si="188"/>
        <v>16137000</v>
      </c>
      <c r="L460" s="177">
        <v>0.01</v>
      </c>
      <c r="M460" s="130">
        <f t="shared" si="189"/>
        <v>16298370</v>
      </c>
      <c r="N460" s="125"/>
      <c r="O460" s="122"/>
      <c r="P460" s="131">
        <v>1.9375348577802565</v>
      </c>
      <c r="Q460" s="130">
        <v>31266000</v>
      </c>
      <c r="R460" s="131">
        <v>1.9734151329243355</v>
      </c>
      <c r="S460" s="130">
        <v>31845000</v>
      </c>
      <c r="T460" s="130">
        <f t="shared" si="190"/>
        <v>63111000</v>
      </c>
      <c r="U460" s="130">
        <f t="shared" si="191"/>
        <v>30985057.445621863</v>
      </c>
      <c r="V460" s="130">
        <f t="shared" si="192"/>
        <v>280942.55437813699</v>
      </c>
      <c r="W460" s="130">
        <f t="shared" si="193"/>
        <v>31558854.805725973</v>
      </c>
      <c r="X460" s="130">
        <f t="shared" si="194"/>
        <v>286145.1942740269</v>
      </c>
      <c r="Y460" s="130">
        <f t="shared" si="195"/>
        <v>567087.74865216389</v>
      </c>
    </row>
    <row r="461" spans="2:25" x14ac:dyDescent="0.25">
      <c r="B461" s="122" t="s">
        <v>739</v>
      </c>
      <c r="C461" s="122" t="s">
        <v>740</v>
      </c>
      <c r="D461" s="123" t="s">
        <v>472</v>
      </c>
      <c r="E461" s="123" t="s">
        <v>473</v>
      </c>
      <c r="F461" s="124">
        <v>54349</v>
      </c>
      <c r="G461" s="125">
        <v>6</v>
      </c>
      <c r="H461" s="171" t="s">
        <v>474</v>
      </c>
      <c r="I461" s="126">
        <v>23231000</v>
      </c>
      <c r="J461" s="172">
        <v>0.1048</v>
      </c>
      <c r="K461" s="128">
        <f t="shared" si="188"/>
        <v>25666000</v>
      </c>
      <c r="L461" s="177">
        <v>0.01</v>
      </c>
      <c r="M461" s="130">
        <f t="shared" si="189"/>
        <v>25922660</v>
      </c>
      <c r="N461" s="125"/>
      <c r="O461" s="122"/>
      <c r="P461" s="131">
        <v>27.799576248733732</v>
      </c>
      <c r="Q461" s="130">
        <v>713503924</v>
      </c>
      <c r="R461" s="131">
        <v>27.899574729213747</v>
      </c>
      <c r="S461" s="130">
        <v>716070485</v>
      </c>
      <c r="T461" s="130">
        <f t="shared" si="190"/>
        <v>1429574409</v>
      </c>
      <c r="U461" s="130">
        <f t="shared" si="191"/>
        <v>713503924</v>
      </c>
      <c r="V461" s="130">
        <f t="shared" si="192"/>
        <v>0</v>
      </c>
      <c r="W461" s="130">
        <f t="shared" si="193"/>
        <v>716070485</v>
      </c>
      <c r="X461" s="130">
        <f t="shared" si="194"/>
        <v>0</v>
      </c>
      <c r="Y461" s="130">
        <f t="shared" si="195"/>
        <v>0</v>
      </c>
    </row>
    <row r="462" spans="2:25" x14ac:dyDescent="0.25">
      <c r="B462" s="122" t="s">
        <v>739</v>
      </c>
      <c r="C462" s="122" t="s">
        <v>740</v>
      </c>
      <c r="D462" s="123" t="s">
        <v>475</v>
      </c>
      <c r="E462" s="123" t="s">
        <v>476</v>
      </c>
      <c r="F462" s="124">
        <v>54349</v>
      </c>
      <c r="G462" s="125">
        <v>6</v>
      </c>
      <c r="H462" s="171" t="s">
        <v>474</v>
      </c>
      <c r="I462" s="126">
        <v>23231000</v>
      </c>
      <c r="J462" s="172">
        <v>0.1148</v>
      </c>
      <c r="K462" s="128">
        <f t="shared" si="188"/>
        <v>25898000</v>
      </c>
      <c r="L462" s="177">
        <v>0.01</v>
      </c>
      <c r="M462" s="130">
        <f t="shared" si="189"/>
        <v>26156980</v>
      </c>
      <c r="N462" s="125"/>
      <c r="O462" s="122"/>
      <c r="P462" s="131">
        <v>5.8126836049115758</v>
      </c>
      <c r="Q462" s="130">
        <v>150536880</v>
      </c>
      <c r="R462" s="131">
        <v>5.946160050969187</v>
      </c>
      <c r="S462" s="130">
        <v>153993653</v>
      </c>
      <c r="T462" s="130">
        <f t="shared" si="190"/>
        <v>304530533</v>
      </c>
      <c r="U462" s="130">
        <f t="shared" si="191"/>
        <v>149188337.40366051</v>
      </c>
      <c r="V462" s="130">
        <f t="shared" si="192"/>
        <v>1348542.596339494</v>
      </c>
      <c r="W462" s="130">
        <f t="shared" si="193"/>
        <v>152614143.86817515</v>
      </c>
      <c r="X462" s="130">
        <f t="shared" si="194"/>
        <v>1379509.131824851</v>
      </c>
      <c r="Y462" s="130">
        <f t="shared" si="195"/>
        <v>2728051.728164345</v>
      </c>
    </row>
    <row r="463" spans="2:25" x14ac:dyDescent="0.25">
      <c r="B463" s="122" t="s">
        <v>741</v>
      </c>
      <c r="C463" s="122" t="s">
        <v>173</v>
      </c>
      <c r="D463" s="123" t="s">
        <v>472</v>
      </c>
      <c r="E463" s="123" t="s">
        <v>473</v>
      </c>
      <c r="F463" s="124">
        <v>109806</v>
      </c>
      <c r="G463" s="125">
        <v>6</v>
      </c>
      <c r="H463" s="171" t="s">
        <v>474</v>
      </c>
      <c r="I463" s="126">
        <v>23230000</v>
      </c>
      <c r="J463" s="172">
        <v>0.1048</v>
      </c>
      <c r="K463" s="128">
        <f t="shared" si="188"/>
        <v>25665000</v>
      </c>
      <c r="L463" s="177">
        <v>0.01</v>
      </c>
      <c r="M463" s="130">
        <f t="shared" si="189"/>
        <v>25921650</v>
      </c>
      <c r="N463" s="125"/>
      <c r="O463" s="122"/>
      <c r="P463" s="131">
        <v>12.599756477693356</v>
      </c>
      <c r="Q463" s="130">
        <v>323372750</v>
      </c>
      <c r="R463" s="131">
        <v>12.599756477693356</v>
      </c>
      <c r="S463" s="130">
        <v>323372750</v>
      </c>
      <c r="T463" s="130">
        <f t="shared" si="190"/>
        <v>646745500</v>
      </c>
      <c r="U463" s="130">
        <f t="shared" si="191"/>
        <v>323372750</v>
      </c>
      <c r="V463" s="130">
        <f t="shared" si="192"/>
        <v>0</v>
      </c>
      <c r="W463" s="130">
        <f t="shared" si="193"/>
        <v>323372750</v>
      </c>
      <c r="X463" s="130">
        <f t="shared" si="194"/>
        <v>0</v>
      </c>
      <c r="Y463" s="130">
        <f t="shared" si="195"/>
        <v>0</v>
      </c>
    </row>
    <row r="464" spans="2:25" x14ac:dyDescent="0.25">
      <c r="B464" s="122" t="s">
        <v>741</v>
      </c>
      <c r="C464" s="122" t="s">
        <v>173</v>
      </c>
      <c r="D464" s="123" t="s">
        <v>475</v>
      </c>
      <c r="E464" s="123" t="s">
        <v>476</v>
      </c>
      <c r="F464" s="124">
        <v>109806</v>
      </c>
      <c r="G464" s="125">
        <v>6</v>
      </c>
      <c r="H464" s="171" t="s">
        <v>474</v>
      </c>
      <c r="I464" s="126">
        <v>23230000</v>
      </c>
      <c r="J464" s="172">
        <v>0.1148</v>
      </c>
      <c r="K464" s="128">
        <f t="shared" si="188"/>
        <v>25897000</v>
      </c>
      <c r="L464" s="177">
        <v>0.01</v>
      </c>
      <c r="M464" s="130">
        <f t="shared" si="189"/>
        <v>26155970</v>
      </c>
      <c r="N464" s="125"/>
      <c r="O464" s="122"/>
      <c r="P464" s="131">
        <v>2.9063289184075374</v>
      </c>
      <c r="Q464" s="130">
        <v>75265200</v>
      </c>
      <c r="R464" s="131">
        <v>2.9730668417191182</v>
      </c>
      <c r="S464" s="130">
        <v>76993512</v>
      </c>
      <c r="T464" s="130">
        <f t="shared" si="190"/>
        <v>152258712</v>
      </c>
      <c r="U464" s="130">
        <f t="shared" si="191"/>
        <v>74590931.690929443</v>
      </c>
      <c r="V464" s="130">
        <f t="shared" si="192"/>
        <v>674268.30907055736</v>
      </c>
      <c r="W464" s="130">
        <f t="shared" si="193"/>
        <v>76303760.49272117</v>
      </c>
      <c r="X464" s="130">
        <f t="shared" si="194"/>
        <v>689751.50727882981</v>
      </c>
      <c r="Y464" s="130">
        <f t="shared" si="195"/>
        <v>1364019.8163493872</v>
      </c>
    </row>
    <row r="465" spans="2:25" x14ac:dyDescent="0.25">
      <c r="B465" s="122" t="s">
        <v>742</v>
      </c>
      <c r="C465" s="122" t="s">
        <v>743</v>
      </c>
      <c r="D465" s="123" t="s">
        <v>472</v>
      </c>
      <c r="E465" s="123" t="s">
        <v>473</v>
      </c>
      <c r="F465" s="124">
        <v>4166</v>
      </c>
      <c r="G465" s="125">
        <v>6</v>
      </c>
      <c r="H465" s="171" t="s">
        <v>474</v>
      </c>
      <c r="I465" s="126">
        <v>14475000</v>
      </c>
      <c r="J465" s="172">
        <v>0.1048</v>
      </c>
      <c r="K465" s="128">
        <f t="shared" si="188"/>
        <v>15992000</v>
      </c>
      <c r="L465" s="177">
        <v>0.01</v>
      </c>
      <c r="M465" s="130">
        <f t="shared" si="189"/>
        <v>16151920</v>
      </c>
      <c r="N465" s="125"/>
      <c r="O465" s="122"/>
      <c r="P465" s="131">
        <v>3.7102053526763381</v>
      </c>
      <c r="Q465" s="130">
        <v>59333604</v>
      </c>
      <c r="R465" s="131">
        <v>17.821773511755879</v>
      </c>
      <c r="S465" s="130">
        <v>285005802</v>
      </c>
      <c r="T465" s="130">
        <f t="shared" si="190"/>
        <v>344339406</v>
      </c>
      <c r="U465" s="130">
        <f t="shared" si="191"/>
        <v>59333604</v>
      </c>
      <c r="V465" s="130">
        <f t="shared" si="192"/>
        <v>0</v>
      </c>
      <c r="W465" s="130">
        <f t="shared" si="193"/>
        <v>285005802</v>
      </c>
      <c r="X465" s="130">
        <f t="shared" si="194"/>
        <v>0</v>
      </c>
      <c r="Y465" s="130">
        <f t="shared" si="195"/>
        <v>0</v>
      </c>
    </row>
    <row r="466" spans="2:25" x14ac:dyDescent="0.25">
      <c r="B466" s="122" t="s">
        <v>742</v>
      </c>
      <c r="C466" s="122" t="s">
        <v>743</v>
      </c>
      <c r="D466" s="123" t="s">
        <v>475</v>
      </c>
      <c r="E466" s="123" t="s">
        <v>476</v>
      </c>
      <c r="F466" s="124">
        <v>4166</v>
      </c>
      <c r="G466" s="125">
        <v>6</v>
      </c>
      <c r="H466" s="171" t="s">
        <v>474</v>
      </c>
      <c r="I466" s="126">
        <v>14475000</v>
      </c>
      <c r="J466" s="172">
        <v>0.1148</v>
      </c>
      <c r="K466" s="128">
        <f t="shared" si="188"/>
        <v>16137000</v>
      </c>
      <c r="L466" s="177">
        <v>0.01</v>
      </c>
      <c r="M466" s="130">
        <f t="shared" si="189"/>
        <v>16298370</v>
      </c>
      <c r="N466" s="125"/>
      <c r="O466" s="122"/>
      <c r="P466" s="131">
        <v>17.838237590630229</v>
      </c>
      <c r="Q466" s="130">
        <v>287855640</v>
      </c>
      <c r="R466" s="131">
        <v>3.9640527979178284</v>
      </c>
      <c r="S466" s="130">
        <v>63967920</v>
      </c>
      <c r="T466" s="130">
        <f t="shared" si="190"/>
        <v>351823560</v>
      </c>
      <c r="U466" s="130">
        <f t="shared" si="191"/>
        <v>285269095.54935861</v>
      </c>
      <c r="V466" s="130">
        <f t="shared" si="192"/>
        <v>2586544.4506413937</v>
      </c>
      <c r="W466" s="130">
        <f t="shared" si="193"/>
        <v>63393132.344301909</v>
      </c>
      <c r="X466" s="130">
        <f t="shared" si="194"/>
        <v>574787.65569809079</v>
      </c>
      <c r="Y466" s="130">
        <f t="shared" si="195"/>
        <v>3161332.1063394845</v>
      </c>
    </row>
    <row r="467" spans="2:25" x14ac:dyDescent="0.25">
      <c r="B467" s="122" t="s">
        <v>744</v>
      </c>
      <c r="C467" s="122" t="s">
        <v>745</v>
      </c>
      <c r="D467" s="123" t="s">
        <v>472</v>
      </c>
      <c r="E467" s="123" t="s">
        <v>473</v>
      </c>
      <c r="F467" s="124">
        <v>973</v>
      </c>
      <c r="G467" s="125">
        <v>6</v>
      </c>
      <c r="H467" s="171" t="s">
        <v>474</v>
      </c>
      <c r="I467" s="126">
        <v>23231000</v>
      </c>
      <c r="J467" s="172">
        <v>0.1048</v>
      </c>
      <c r="K467" s="128">
        <f t="shared" si="188"/>
        <v>25666000</v>
      </c>
      <c r="L467" s="177">
        <v>0.01</v>
      </c>
      <c r="M467" s="130">
        <f t="shared" si="189"/>
        <v>25922660</v>
      </c>
      <c r="N467" s="125"/>
      <c r="O467" s="122"/>
      <c r="P467" s="131">
        <v>45.731453557235255</v>
      </c>
      <c r="Q467" s="130">
        <v>1173743487</v>
      </c>
      <c r="R467" s="131">
        <v>46.364535884048934</v>
      </c>
      <c r="S467" s="130">
        <v>1189992178</v>
      </c>
      <c r="T467" s="130">
        <f t="shared" si="190"/>
        <v>2363735665</v>
      </c>
      <c r="U467" s="130">
        <f t="shared" si="191"/>
        <v>1173743487</v>
      </c>
      <c r="V467" s="130">
        <f t="shared" si="192"/>
        <v>0</v>
      </c>
      <c r="W467" s="130">
        <f t="shared" si="193"/>
        <v>1189992178</v>
      </c>
      <c r="X467" s="130">
        <f t="shared" si="194"/>
        <v>0</v>
      </c>
      <c r="Y467" s="130">
        <f t="shared" si="195"/>
        <v>0</v>
      </c>
    </row>
    <row r="468" spans="2:25" x14ac:dyDescent="0.25">
      <c r="B468" s="122" t="s">
        <v>744</v>
      </c>
      <c r="C468" s="122" t="s">
        <v>745</v>
      </c>
      <c r="D468" s="123" t="s">
        <v>475</v>
      </c>
      <c r="E468" s="123" t="s">
        <v>476</v>
      </c>
      <c r="F468" s="124">
        <v>973</v>
      </c>
      <c r="G468" s="125">
        <v>6</v>
      </c>
      <c r="H468" s="171" t="s">
        <v>474</v>
      </c>
      <c r="I468" s="126">
        <v>23231000</v>
      </c>
      <c r="J468" s="172">
        <v>0.1148</v>
      </c>
      <c r="K468" s="128">
        <f t="shared" si="188"/>
        <v>25898000</v>
      </c>
      <c r="L468" s="177">
        <v>0.01</v>
      </c>
      <c r="M468" s="130">
        <f t="shared" si="189"/>
        <v>26156980</v>
      </c>
      <c r="N468" s="125"/>
      <c r="O468" s="122"/>
      <c r="P468" s="131">
        <v>9.6878060081859605</v>
      </c>
      <c r="Q468" s="130">
        <v>250894800</v>
      </c>
      <c r="R468" s="131">
        <v>9.8672098231523666</v>
      </c>
      <c r="S468" s="130">
        <v>255541000</v>
      </c>
      <c r="T468" s="130">
        <f t="shared" si="190"/>
        <v>506435800</v>
      </c>
      <c r="U468" s="130">
        <f t="shared" si="191"/>
        <v>248647229.00610086</v>
      </c>
      <c r="V468" s="130">
        <f t="shared" si="192"/>
        <v>2247570.9938991368</v>
      </c>
      <c r="W468" s="130">
        <f t="shared" si="193"/>
        <v>253251807.32102865</v>
      </c>
      <c r="X468" s="130">
        <f t="shared" si="194"/>
        <v>2289192.6789713502</v>
      </c>
      <c r="Y468" s="130">
        <f t="shared" si="195"/>
        <v>4536763.672870487</v>
      </c>
    </row>
    <row r="469" spans="2:25" x14ac:dyDescent="0.25">
      <c r="B469" s="122" t="s">
        <v>746</v>
      </c>
      <c r="C469" s="122" t="s">
        <v>174</v>
      </c>
      <c r="D469" s="123" t="s">
        <v>472</v>
      </c>
      <c r="E469" s="123" t="s">
        <v>473</v>
      </c>
      <c r="F469" s="124">
        <v>974</v>
      </c>
      <c r="G469" s="125">
        <v>4</v>
      </c>
      <c r="H469" s="171" t="s">
        <v>474</v>
      </c>
      <c r="I469" s="126">
        <v>14475000</v>
      </c>
      <c r="J469" s="172">
        <v>0.1048</v>
      </c>
      <c r="K469" s="128">
        <f t="shared" si="188"/>
        <v>15992000</v>
      </c>
      <c r="L469" s="177">
        <v>0.01</v>
      </c>
      <c r="M469" s="130">
        <f t="shared" si="189"/>
        <v>16151920</v>
      </c>
      <c r="N469" s="125"/>
      <c r="O469" s="122"/>
      <c r="P469" s="131">
        <v>2.8022412456228114</v>
      </c>
      <c r="Q469" s="130">
        <v>44813442</v>
      </c>
      <c r="R469" s="131">
        <v>0.7960887943971986</v>
      </c>
      <c r="S469" s="130">
        <v>12731052</v>
      </c>
      <c r="T469" s="130">
        <f t="shared" si="190"/>
        <v>57544494</v>
      </c>
      <c r="U469" s="130">
        <f t="shared" si="191"/>
        <v>44813442</v>
      </c>
      <c r="V469" s="130">
        <f t="shared" si="192"/>
        <v>0</v>
      </c>
      <c r="W469" s="130">
        <f t="shared" si="193"/>
        <v>12731052</v>
      </c>
      <c r="X469" s="130">
        <f t="shared" si="194"/>
        <v>0</v>
      </c>
      <c r="Y469" s="130">
        <f t="shared" si="195"/>
        <v>0</v>
      </c>
    </row>
    <row r="470" spans="2:25" x14ac:dyDescent="0.25">
      <c r="B470" s="122" t="s">
        <v>746</v>
      </c>
      <c r="C470" s="122" t="s">
        <v>174</v>
      </c>
      <c r="D470" s="123" t="s">
        <v>475</v>
      </c>
      <c r="E470" s="123" t="s">
        <v>476</v>
      </c>
      <c r="F470" s="124">
        <v>974</v>
      </c>
      <c r="G470" s="125">
        <v>4</v>
      </c>
      <c r="H470" s="171" t="s">
        <v>474</v>
      </c>
      <c r="I470" s="126">
        <v>14475000</v>
      </c>
      <c r="J470" s="172">
        <v>0.1148</v>
      </c>
      <c r="K470" s="128">
        <f t="shared" si="188"/>
        <v>16137000</v>
      </c>
      <c r="L470" s="177">
        <v>0.01</v>
      </c>
      <c r="M470" s="130">
        <f t="shared" si="189"/>
        <v>16298370</v>
      </c>
      <c r="N470" s="125"/>
      <c r="O470" s="122"/>
      <c r="P470" s="131">
        <v>0.96876742889012823</v>
      </c>
      <c r="Q470" s="130">
        <v>15633000</v>
      </c>
      <c r="R470" s="131">
        <v>2.968733965421082</v>
      </c>
      <c r="S470" s="130">
        <v>47906460</v>
      </c>
      <c r="T470" s="130">
        <f t="shared" si="190"/>
        <v>63539460</v>
      </c>
      <c r="U470" s="130">
        <f t="shared" si="191"/>
        <v>15492528.722810932</v>
      </c>
      <c r="V470" s="130">
        <f t="shared" si="192"/>
        <v>140471.2771890685</v>
      </c>
      <c r="W470" s="130">
        <f t="shared" si="193"/>
        <v>47475993.575013943</v>
      </c>
      <c r="X470" s="130">
        <f t="shared" si="194"/>
        <v>430466.42498605698</v>
      </c>
      <c r="Y470" s="130">
        <f t="shared" si="195"/>
        <v>570937.70217512548</v>
      </c>
    </row>
    <row r="471" spans="2:25" x14ac:dyDescent="0.25">
      <c r="B471" s="122" t="s">
        <v>747</v>
      </c>
      <c r="C471" s="122" t="s">
        <v>183</v>
      </c>
      <c r="D471" s="123" t="s">
        <v>472</v>
      </c>
      <c r="E471" s="123" t="s">
        <v>473</v>
      </c>
      <c r="F471" s="124">
        <v>106403</v>
      </c>
      <c r="G471" s="125">
        <v>2</v>
      </c>
      <c r="H471" s="171" t="s">
        <v>723</v>
      </c>
      <c r="I471" s="126">
        <v>36419000</v>
      </c>
      <c r="J471" s="172">
        <v>0.1048</v>
      </c>
      <c r="K471" s="128">
        <f t="shared" si="188"/>
        <v>40236000</v>
      </c>
      <c r="L471" s="177">
        <v>0.01</v>
      </c>
      <c r="M471" s="130">
        <f t="shared" si="189"/>
        <v>40638360</v>
      </c>
      <c r="N471" s="125"/>
      <c r="O471" s="122"/>
      <c r="P471" s="131">
        <v>2.90282766676608</v>
      </c>
      <c r="Q471" s="130">
        <v>116798174</v>
      </c>
      <c r="R471" s="131">
        <v>0.49999642111541903</v>
      </c>
      <c r="S471" s="130">
        <v>20117856</v>
      </c>
      <c r="T471" s="130">
        <f t="shared" si="190"/>
        <v>136916030</v>
      </c>
      <c r="U471" s="130">
        <f t="shared" si="191"/>
        <v>116798174</v>
      </c>
      <c r="V471" s="130">
        <f t="shared" si="192"/>
        <v>0</v>
      </c>
      <c r="W471" s="130">
        <f t="shared" si="193"/>
        <v>20117856</v>
      </c>
      <c r="X471" s="130">
        <f t="shared" si="194"/>
        <v>0</v>
      </c>
      <c r="Y471" s="130">
        <f t="shared" si="195"/>
        <v>0</v>
      </c>
    </row>
    <row r="472" spans="2:25" x14ac:dyDescent="0.25">
      <c r="B472" s="122" t="s">
        <v>747</v>
      </c>
      <c r="C472" s="122" t="s">
        <v>183</v>
      </c>
      <c r="D472" s="123" t="s">
        <v>475</v>
      </c>
      <c r="E472" s="123" t="s">
        <v>476</v>
      </c>
      <c r="F472" s="124">
        <v>106403</v>
      </c>
      <c r="G472" s="125">
        <v>4</v>
      </c>
      <c r="H472" s="171" t="s">
        <v>474</v>
      </c>
      <c r="I472" s="126">
        <v>18210000</v>
      </c>
      <c r="J472" s="172">
        <v>0.1148</v>
      </c>
      <c r="K472" s="128">
        <f t="shared" si="188"/>
        <v>20301000</v>
      </c>
      <c r="L472" s="177">
        <v>0.01</v>
      </c>
      <c r="M472" s="130">
        <f t="shared" si="189"/>
        <v>20504010</v>
      </c>
      <c r="N472" s="125"/>
      <c r="O472" s="122"/>
      <c r="P472" s="131">
        <v>0.96877001132949114</v>
      </c>
      <c r="Q472" s="130">
        <v>19667000</v>
      </c>
      <c r="R472" s="131">
        <v>0.99097857248411403</v>
      </c>
      <c r="S472" s="130">
        <v>20117856</v>
      </c>
      <c r="T472" s="130">
        <f t="shared" si="190"/>
        <v>39784856</v>
      </c>
      <c r="U472" s="130">
        <f t="shared" si="191"/>
        <v>19489715.087926704</v>
      </c>
      <c r="V472" s="130">
        <f t="shared" si="192"/>
        <v>177284.91207329556</v>
      </c>
      <c r="W472" s="130">
        <f t="shared" si="193"/>
        <v>19936506.921235405</v>
      </c>
      <c r="X472" s="130">
        <f t="shared" si="194"/>
        <v>181349.07876459509</v>
      </c>
      <c r="Y472" s="130">
        <f t="shared" si="195"/>
        <v>358633.99083789065</v>
      </c>
    </row>
    <row r="473" spans="2:25" x14ac:dyDescent="0.25">
      <c r="B473" s="122" t="s">
        <v>748</v>
      </c>
      <c r="C473" s="122" t="s">
        <v>175</v>
      </c>
      <c r="D473" s="123" t="s">
        <v>472</v>
      </c>
      <c r="E473" s="123" t="s">
        <v>473</v>
      </c>
      <c r="F473" s="124">
        <v>975</v>
      </c>
      <c r="G473" s="125">
        <v>4</v>
      </c>
      <c r="H473" s="171" t="s">
        <v>474</v>
      </c>
      <c r="I473" s="126">
        <v>14475000</v>
      </c>
      <c r="J473" s="172">
        <v>0.1048</v>
      </c>
      <c r="K473" s="128">
        <f t="shared" si="188"/>
        <v>15992000</v>
      </c>
      <c r="L473" s="177">
        <v>0.01</v>
      </c>
      <c r="M473" s="130">
        <f t="shared" si="189"/>
        <v>16151920</v>
      </c>
      <c r="N473" s="125"/>
      <c r="O473" s="122"/>
      <c r="P473" s="131">
        <v>3.9999949974987494</v>
      </c>
      <c r="Q473" s="130">
        <v>63967920</v>
      </c>
      <c r="R473" s="131">
        <v>3.991305652826413</v>
      </c>
      <c r="S473" s="130">
        <v>63828960</v>
      </c>
      <c r="T473" s="130">
        <f t="shared" si="190"/>
        <v>127796880</v>
      </c>
      <c r="U473" s="130">
        <f t="shared" si="191"/>
        <v>63967920</v>
      </c>
      <c r="V473" s="130">
        <f t="shared" si="192"/>
        <v>0</v>
      </c>
      <c r="W473" s="130">
        <f t="shared" si="193"/>
        <v>63828960</v>
      </c>
      <c r="X473" s="130">
        <f t="shared" si="194"/>
        <v>0</v>
      </c>
      <c r="Y473" s="130">
        <f t="shared" si="195"/>
        <v>0</v>
      </c>
    </row>
    <row r="474" spans="2:25" x14ac:dyDescent="0.25">
      <c r="B474" s="122" t="s">
        <v>748</v>
      </c>
      <c r="C474" s="122" t="s">
        <v>175</v>
      </c>
      <c r="D474" s="123" t="s">
        <v>475</v>
      </c>
      <c r="E474" s="123" t="s">
        <v>476</v>
      </c>
      <c r="F474" s="124">
        <v>975</v>
      </c>
      <c r="G474" s="125">
        <v>4</v>
      </c>
      <c r="H474" s="171" t="s">
        <v>474</v>
      </c>
      <c r="I474" s="126">
        <v>14475000</v>
      </c>
      <c r="J474" s="172">
        <v>0.1148</v>
      </c>
      <c r="K474" s="128">
        <f t="shared" si="188"/>
        <v>16137000</v>
      </c>
      <c r="L474" s="177">
        <v>0.01</v>
      </c>
      <c r="M474" s="130">
        <f t="shared" si="189"/>
        <v>16298370</v>
      </c>
      <c r="N474" s="125"/>
      <c r="O474" s="122"/>
      <c r="P474" s="131">
        <v>1.9554749953522961</v>
      </c>
      <c r="Q474" s="130">
        <v>31555500</v>
      </c>
      <c r="R474" s="131">
        <v>1.9734151329243355</v>
      </c>
      <c r="S474" s="130">
        <v>31845000</v>
      </c>
      <c r="T474" s="130">
        <f t="shared" si="190"/>
        <v>63400500</v>
      </c>
      <c r="U474" s="130">
        <f t="shared" si="191"/>
        <v>31271956.12567392</v>
      </c>
      <c r="V474" s="130">
        <f t="shared" si="192"/>
        <v>283543.87432608008</v>
      </c>
      <c r="W474" s="130">
        <f t="shared" si="193"/>
        <v>31558854.805725973</v>
      </c>
      <c r="X474" s="130">
        <f t="shared" si="194"/>
        <v>286145.1942740269</v>
      </c>
      <c r="Y474" s="130">
        <f t="shared" si="195"/>
        <v>569689.06860010698</v>
      </c>
    </row>
    <row r="475" spans="2:25" x14ac:dyDescent="0.25">
      <c r="B475" s="122" t="s">
        <v>749</v>
      </c>
      <c r="C475" s="122" t="s">
        <v>176</v>
      </c>
      <c r="D475" s="123" t="s">
        <v>472</v>
      </c>
      <c r="E475" s="123" t="s">
        <v>473</v>
      </c>
      <c r="F475" s="124">
        <v>976</v>
      </c>
      <c r="G475" s="125">
        <v>10</v>
      </c>
      <c r="H475" s="171" t="s">
        <v>723</v>
      </c>
      <c r="I475" s="126">
        <v>28953000</v>
      </c>
      <c r="J475" s="172">
        <v>0.1048</v>
      </c>
      <c r="K475" s="128">
        <f t="shared" si="188"/>
        <v>31987000</v>
      </c>
      <c r="L475" s="177">
        <v>0.01</v>
      </c>
      <c r="M475" s="130">
        <f t="shared" si="189"/>
        <v>32306870</v>
      </c>
      <c r="N475" s="125"/>
      <c r="O475" s="122"/>
      <c r="P475" s="131">
        <v>4.4022825210241665</v>
      </c>
      <c r="Q475" s="130">
        <v>140815811</v>
      </c>
      <c r="R475" s="131">
        <v>0</v>
      </c>
      <c r="S475" s="130">
        <v>0</v>
      </c>
      <c r="T475" s="130">
        <f t="shared" si="190"/>
        <v>140815811</v>
      </c>
      <c r="U475" s="130">
        <f t="shared" si="191"/>
        <v>140815811</v>
      </c>
      <c r="V475" s="130">
        <f t="shared" si="192"/>
        <v>0</v>
      </c>
      <c r="W475" s="130">
        <f t="shared" si="193"/>
        <v>0</v>
      </c>
      <c r="X475" s="130">
        <f t="shared" si="194"/>
        <v>0</v>
      </c>
      <c r="Y475" s="130">
        <f t="shared" si="195"/>
        <v>0</v>
      </c>
    </row>
    <row r="476" spans="2:25" x14ac:dyDescent="0.25">
      <c r="B476" s="122" t="s">
        <v>749</v>
      </c>
      <c r="C476" s="122" t="s">
        <v>176</v>
      </c>
      <c r="D476" s="123" t="s">
        <v>475</v>
      </c>
      <c r="E476" s="123" t="s">
        <v>476</v>
      </c>
      <c r="F476" s="124">
        <v>976</v>
      </c>
      <c r="G476" s="125">
        <v>10</v>
      </c>
      <c r="H476" s="171" t="s">
        <v>723</v>
      </c>
      <c r="I476" s="126">
        <v>28953000</v>
      </c>
      <c r="J476" s="172">
        <v>0.1148</v>
      </c>
      <c r="K476" s="128">
        <f t="shared" si="188"/>
        <v>32277000</v>
      </c>
      <c r="L476" s="177">
        <v>0.01</v>
      </c>
      <c r="M476" s="130">
        <f t="shared" si="189"/>
        <v>32599770</v>
      </c>
      <c r="N476" s="125"/>
      <c r="O476" s="122"/>
      <c r="P476" s="131">
        <v>1.9375555349010132</v>
      </c>
      <c r="Q476" s="130">
        <v>62538480</v>
      </c>
      <c r="R476" s="131">
        <v>0</v>
      </c>
      <c r="S476" s="130">
        <v>0</v>
      </c>
      <c r="T476" s="130">
        <f t="shared" si="190"/>
        <v>62538480</v>
      </c>
      <c r="U476" s="130">
        <f t="shared" si="191"/>
        <v>61976588.894878708</v>
      </c>
      <c r="V476" s="130">
        <f t="shared" si="192"/>
        <v>561891.10512129217</v>
      </c>
      <c r="W476" s="130">
        <f t="shared" si="193"/>
        <v>0</v>
      </c>
      <c r="X476" s="130">
        <f t="shared" si="194"/>
        <v>0</v>
      </c>
      <c r="Y476" s="130">
        <f t="shared" si="195"/>
        <v>561891.10512129217</v>
      </c>
    </row>
    <row r="477" spans="2:25" x14ac:dyDescent="0.25">
      <c r="B477" s="122" t="s">
        <v>750</v>
      </c>
      <c r="C477" s="122" t="s">
        <v>177</v>
      </c>
      <c r="D477" s="123" t="s">
        <v>472</v>
      </c>
      <c r="E477" s="123" t="s">
        <v>724</v>
      </c>
      <c r="F477" s="124">
        <v>977</v>
      </c>
      <c r="G477" s="125">
        <v>8</v>
      </c>
      <c r="H477" s="171" t="s">
        <v>723</v>
      </c>
      <c r="I477" s="126">
        <v>28953000</v>
      </c>
      <c r="J477" s="172">
        <v>0.1048</v>
      </c>
      <c r="K477" s="128">
        <f t="shared" si="188"/>
        <v>31987000</v>
      </c>
      <c r="L477" s="177">
        <v>0.01</v>
      </c>
      <c r="M477" s="130">
        <f t="shared" si="189"/>
        <v>32306870</v>
      </c>
      <c r="N477" s="184"/>
      <c r="O477" s="122"/>
      <c r="P477" s="131"/>
      <c r="Q477" s="130"/>
      <c r="R477" s="131"/>
      <c r="S477" s="130"/>
      <c r="T477" s="130">
        <f t="shared" si="190"/>
        <v>0</v>
      </c>
      <c r="U477" s="130">
        <f t="shared" si="191"/>
        <v>0</v>
      </c>
      <c r="V477" s="130">
        <f t="shared" si="192"/>
        <v>0</v>
      </c>
      <c r="W477" s="130">
        <f t="shared" si="193"/>
        <v>0</v>
      </c>
      <c r="X477" s="130">
        <f t="shared" si="194"/>
        <v>0</v>
      </c>
      <c r="Y477" s="130">
        <f t="shared" si="195"/>
        <v>0</v>
      </c>
    </row>
    <row r="478" spans="2:25" x14ac:dyDescent="0.25">
      <c r="B478" s="122" t="s">
        <v>750</v>
      </c>
      <c r="C478" s="122" t="s">
        <v>177</v>
      </c>
      <c r="D478" s="123" t="s">
        <v>751</v>
      </c>
      <c r="E478" s="123" t="s">
        <v>473</v>
      </c>
      <c r="F478" s="124">
        <v>977</v>
      </c>
      <c r="G478" s="125">
        <v>8</v>
      </c>
      <c r="H478" s="171" t="s">
        <v>474</v>
      </c>
      <c r="I478" s="126">
        <v>14478000</v>
      </c>
      <c r="J478" s="172">
        <v>0.1048</v>
      </c>
      <c r="K478" s="128">
        <f t="shared" si="188"/>
        <v>15995000</v>
      </c>
      <c r="L478" s="177">
        <v>0.01</v>
      </c>
      <c r="M478" s="130">
        <f t="shared" si="189"/>
        <v>16154950</v>
      </c>
      <c r="N478" s="184"/>
      <c r="O478" s="122"/>
      <c r="P478" s="131">
        <v>8.4997834948421378</v>
      </c>
      <c r="Q478" s="130">
        <v>135954037</v>
      </c>
      <c r="R478" s="131">
        <v>5.8957638637074083</v>
      </c>
      <c r="S478" s="130">
        <v>94302743</v>
      </c>
      <c r="T478" s="130">
        <f t="shared" si="190"/>
        <v>230256780</v>
      </c>
      <c r="U478" s="130">
        <f t="shared" si="191"/>
        <v>135954037</v>
      </c>
      <c r="V478" s="130">
        <f t="shared" si="192"/>
        <v>0</v>
      </c>
      <c r="W478" s="130">
        <f t="shared" si="193"/>
        <v>94302743</v>
      </c>
      <c r="X478" s="130">
        <f t="shared" si="194"/>
        <v>0</v>
      </c>
      <c r="Y478" s="130">
        <f t="shared" si="195"/>
        <v>0</v>
      </c>
    </row>
    <row r="479" spans="2:25" x14ac:dyDescent="0.25">
      <c r="B479" s="122" t="s">
        <v>750</v>
      </c>
      <c r="C479" s="122" t="s">
        <v>177</v>
      </c>
      <c r="D479" s="123" t="s">
        <v>475</v>
      </c>
      <c r="E479" s="123" t="s">
        <v>476</v>
      </c>
      <c r="F479" s="124">
        <v>977</v>
      </c>
      <c r="G479" s="125">
        <v>8</v>
      </c>
      <c r="H479" s="171" t="s">
        <v>474</v>
      </c>
      <c r="I479" s="126">
        <v>14478000</v>
      </c>
      <c r="J479" s="172">
        <v>0.1148</v>
      </c>
      <c r="K479" s="128">
        <f t="shared" si="188"/>
        <v>16140000</v>
      </c>
      <c r="L479" s="177">
        <v>0.01</v>
      </c>
      <c r="M479" s="130">
        <f t="shared" si="189"/>
        <v>16301400</v>
      </c>
      <c r="N479" s="184"/>
      <c r="O479" s="122"/>
      <c r="P479" s="131">
        <v>0.96878810408921934</v>
      </c>
      <c r="Q479" s="130">
        <v>15636240</v>
      </c>
      <c r="R479" s="131">
        <v>0.98672862453531596</v>
      </c>
      <c r="S479" s="130">
        <v>15925800</v>
      </c>
      <c r="T479" s="130">
        <f t="shared" si="190"/>
        <v>31562040</v>
      </c>
      <c r="U479" s="130">
        <f t="shared" si="191"/>
        <v>15495765.724907063</v>
      </c>
      <c r="V479" s="130">
        <f t="shared" si="192"/>
        <v>140474.27509293705</v>
      </c>
      <c r="W479" s="130">
        <f t="shared" si="193"/>
        <v>15782724.34944238</v>
      </c>
      <c r="X479" s="130">
        <f t="shared" si="194"/>
        <v>143075.65055762045</v>
      </c>
      <c r="Y479" s="130">
        <f t="shared" si="195"/>
        <v>283549.9256505575</v>
      </c>
    </row>
    <row r="480" spans="2:25" x14ac:dyDescent="0.25">
      <c r="B480" s="122" t="s">
        <v>752</v>
      </c>
      <c r="C480" s="122" t="s">
        <v>178</v>
      </c>
      <c r="D480" s="123" t="s">
        <v>472</v>
      </c>
      <c r="E480" s="123" t="s">
        <v>473</v>
      </c>
      <c r="F480" s="124">
        <v>979</v>
      </c>
      <c r="G480" s="125">
        <v>6</v>
      </c>
      <c r="H480" s="171" t="s">
        <v>474</v>
      </c>
      <c r="I480" s="126">
        <v>23230000</v>
      </c>
      <c r="J480" s="172">
        <v>0.1048</v>
      </c>
      <c r="K480" s="128">
        <f t="shared" si="188"/>
        <v>25665000</v>
      </c>
      <c r="L480" s="177">
        <v>0.01</v>
      </c>
      <c r="M480" s="130">
        <f t="shared" si="189"/>
        <v>25921650</v>
      </c>
      <c r="N480" s="125"/>
      <c r="O480" s="122"/>
      <c r="P480" s="131"/>
      <c r="Q480" s="130"/>
      <c r="R480" s="131"/>
      <c r="S480" s="130"/>
      <c r="T480" s="130">
        <f t="shared" si="190"/>
        <v>0</v>
      </c>
      <c r="U480" s="130">
        <f t="shared" si="191"/>
        <v>0</v>
      </c>
      <c r="V480" s="130">
        <f t="shared" si="192"/>
        <v>0</v>
      </c>
      <c r="W480" s="130">
        <f t="shared" si="193"/>
        <v>0</v>
      </c>
      <c r="X480" s="130">
        <f t="shared" si="194"/>
        <v>0</v>
      </c>
      <c r="Y480" s="130">
        <f t="shared" si="195"/>
        <v>0</v>
      </c>
    </row>
    <row r="481" spans="2:25" x14ac:dyDescent="0.25">
      <c r="B481" s="122" t="s">
        <v>752</v>
      </c>
      <c r="C481" s="122" t="s">
        <v>178</v>
      </c>
      <c r="D481" s="123" t="s">
        <v>475</v>
      </c>
      <c r="E481" s="123" t="s">
        <v>476</v>
      </c>
      <c r="F481" s="124">
        <v>979</v>
      </c>
      <c r="G481" s="125">
        <v>6</v>
      </c>
      <c r="H481" s="171" t="s">
        <v>474</v>
      </c>
      <c r="I481" s="126">
        <v>23230000</v>
      </c>
      <c r="J481" s="172">
        <v>0.1148</v>
      </c>
      <c r="K481" s="128">
        <f t="shared" si="188"/>
        <v>25897000</v>
      </c>
      <c r="L481" s="177">
        <v>0.01</v>
      </c>
      <c r="M481" s="130">
        <f t="shared" si="189"/>
        <v>26155970</v>
      </c>
      <c r="N481" s="125"/>
      <c r="O481" s="122"/>
      <c r="P481" s="131">
        <v>2.9063289184075374</v>
      </c>
      <c r="Q481" s="130">
        <v>75265200</v>
      </c>
      <c r="R481" s="131">
        <v>2.9730668417191182</v>
      </c>
      <c r="S481" s="130">
        <v>76993512</v>
      </c>
      <c r="T481" s="130">
        <f t="shared" si="190"/>
        <v>152258712</v>
      </c>
      <c r="U481" s="130">
        <f t="shared" si="191"/>
        <v>74590931.690929443</v>
      </c>
      <c r="V481" s="130">
        <f t="shared" si="192"/>
        <v>674268.30907055736</v>
      </c>
      <c r="W481" s="130">
        <f t="shared" si="193"/>
        <v>76303760.49272117</v>
      </c>
      <c r="X481" s="130">
        <f t="shared" si="194"/>
        <v>689751.50727882981</v>
      </c>
      <c r="Y481" s="130">
        <f t="shared" si="195"/>
        <v>1364019.8163493872</v>
      </c>
    </row>
    <row r="482" spans="2:25" x14ac:dyDescent="0.25">
      <c r="B482" s="122" t="s">
        <v>753</v>
      </c>
      <c r="C482" s="122" t="s">
        <v>180</v>
      </c>
      <c r="D482" s="123" t="s">
        <v>472</v>
      </c>
      <c r="E482" s="123" t="s">
        <v>473</v>
      </c>
      <c r="F482" s="124">
        <v>981</v>
      </c>
      <c r="G482" s="125">
        <v>8</v>
      </c>
      <c r="H482" s="171" t="s">
        <v>723</v>
      </c>
      <c r="I482" s="126">
        <v>46461000</v>
      </c>
      <c r="J482" s="172">
        <v>0.1048</v>
      </c>
      <c r="K482" s="128">
        <f t="shared" si="188"/>
        <v>51330000</v>
      </c>
      <c r="L482" s="177">
        <v>0.01</v>
      </c>
      <c r="M482" s="130">
        <f t="shared" si="189"/>
        <v>51843300</v>
      </c>
      <c r="N482" s="125"/>
      <c r="O482" s="122"/>
      <c r="P482" s="131">
        <v>15.206767679719462</v>
      </c>
      <c r="Q482" s="130">
        <v>780563385</v>
      </c>
      <c r="R482" s="131">
        <v>0</v>
      </c>
      <c r="S482" s="130">
        <v>0</v>
      </c>
      <c r="T482" s="130">
        <f t="shared" si="190"/>
        <v>780563385</v>
      </c>
      <c r="U482" s="130">
        <f t="shared" si="191"/>
        <v>780563385</v>
      </c>
      <c r="V482" s="130">
        <f t="shared" si="192"/>
        <v>0</v>
      </c>
      <c r="W482" s="130">
        <f t="shared" si="193"/>
        <v>0</v>
      </c>
      <c r="X482" s="130">
        <f t="shared" si="194"/>
        <v>0</v>
      </c>
      <c r="Y482" s="130">
        <f t="shared" si="195"/>
        <v>0</v>
      </c>
    </row>
    <row r="483" spans="2:25" x14ac:dyDescent="0.25">
      <c r="B483" s="122" t="s">
        <v>753</v>
      </c>
      <c r="C483" s="122" t="s">
        <v>180</v>
      </c>
      <c r="D483" s="123" t="s">
        <v>475</v>
      </c>
      <c r="E483" s="123" t="s">
        <v>476</v>
      </c>
      <c r="F483" s="124">
        <v>981</v>
      </c>
      <c r="G483" s="125">
        <v>8</v>
      </c>
      <c r="H483" s="171" t="s">
        <v>723</v>
      </c>
      <c r="I483" s="126">
        <v>46461000</v>
      </c>
      <c r="J483" s="172">
        <v>0.1148</v>
      </c>
      <c r="K483" s="128">
        <f t="shared" si="188"/>
        <v>51795000</v>
      </c>
      <c r="L483" s="177">
        <v>0.01</v>
      </c>
      <c r="M483" s="130">
        <f t="shared" si="189"/>
        <v>52312950</v>
      </c>
      <c r="N483" s="125"/>
      <c r="O483" s="122"/>
      <c r="P483" s="131">
        <v>5.8126707211120765</v>
      </c>
      <c r="Q483" s="130">
        <v>301067280</v>
      </c>
      <c r="R483" s="131">
        <v>0</v>
      </c>
      <c r="S483" s="130"/>
      <c r="T483" s="130">
        <f t="shared" si="190"/>
        <v>301067280</v>
      </c>
      <c r="U483" s="130">
        <f t="shared" si="191"/>
        <v>298364388.11468291</v>
      </c>
      <c r="V483" s="130">
        <f t="shared" si="192"/>
        <v>2702891.8853170872</v>
      </c>
      <c r="W483" s="130">
        <f t="shared" si="193"/>
        <v>0</v>
      </c>
      <c r="X483" s="130">
        <f t="shared" si="194"/>
        <v>0</v>
      </c>
      <c r="Y483" s="130">
        <f t="shared" si="195"/>
        <v>2702891.8853170872</v>
      </c>
    </row>
    <row r="484" spans="2:25" x14ac:dyDescent="0.25">
      <c r="B484" s="122" t="s">
        <v>754</v>
      </c>
      <c r="C484" s="122" t="s">
        <v>179</v>
      </c>
      <c r="D484" s="123" t="s">
        <v>472</v>
      </c>
      <c r="E484" s="123" t="s">
        <v>473</v>
      </c>
      <c r="F484" s="124">
        <v>109109</v>
      </c>
      <c r="G484" s="125">
        <v>2</v>
      </c>
      <c r="H484" s="171" t="s">
        <v>474</v>
      </c>
      <c r="I484" s="126">
        <v>14475000</v>
      </c>
      <c r="J484" s="172">
        <v>0.1048</v>
      </c>
      <c r="K484" s="128">
        <f t="shared" ref="K484:K510" si="196">+ROUND((I484*J484)+I484,-3)</f>
        <v>15992000</v>
      </c>
      <c r="L484" s="177">
        <v>0.01</v>
      </c>
      <c r="M484" s="130">
        <f t="shared" ref="M484:M510" si="197">+(K484*L484)+K484</f>
        <v>16151920</v>
      </c>
      <c r="N484" s="125"/>
      <c r="O484" s="122"/>
      <c r="P484" s="131">
        <v>0</v>
      </c>
      <c r="Q484" s="130">
        <v>0</v>
      </c>
      <c r="R484" s="131">
        <v>0.99565407703851927</v>
      </c>
      <c r="S484" s="130">
        <v>15922500</v>
      </c>
      <c r="T484" s="130">
        <f t="shared" ref="T484:T510" si="198">Q484+S484</f>
        <v>15922500</v>
      </c>
      <c r="U484" s="130">
        <f t="shared" ref="U484:U510" si="199">+ROUND((I484*$U$11)+I484,-3)*P484</f>
        <v>0</v>
      </c>
      <c r="V484" s="130">
        <f t="shared" ref="V484:V510" si="200">Q484-U484</f>
        <v>0</v>
      </c>
      <c r="W484" s="130">
        <f t="shared" ref="W484:W510" si="201">+ROUND((I484*$W$11)+I484,-3)*R484</f>
        <v>15922500</v>
      </c>
      <c r="X484" s="130">
        <f t="shared" ref="X484:X510" si="202">S484-W484</f>
        <v>0</v>
      </c>
      <c r="Y484" s="130">
        <f t="shared" ref="Y484:Y510" si="203">V484+X484</f>
        <v>0</v>
      </c>
    </row>
    <row r="485" spans="2:25" x14ac:dyDescent="0.25">
      <c r="B485" s="122" t="s">
        <v>754</v>
      </c>
      <c r="C485" s="122" t="s">
        <v>179</v>
      </c>
      <c r="D485" s="123" t="s">
        <v>475</v>
      </c>
      <c r="E485" s="123" t="s">
        <v>476</v>
      </c>
      <c r="F485" s="124">
        <v>109109</v>
      </c>
      <c r="G485" s="125">
        <v>2</v>
      </c>
      <c r="H485" s="171" t="s">
        <v>474</v>
      </c>
      <c r="I485" s="126">
        <v>14475000</v>
      </c>
      <c r="J485" s="172">
        <v>0.1148</v>
      </c>
      <c r="K485" s="128">
        <f t="shared" si="196"/>
        <v>16137000</v>
      </c>
      <c r="L485" s="177">
        <v>0.01</v>
      </c>
      <c r="M485" s="130">
        <f t="shared" si="197"/>
        <v>16298370</v>
      </c>
      <c r="N485" s="125"/>
      <c r="O485" s="122"/>
      <c r="P485" s="131">
        <v>0.96876742889012823</v>
      </c>
      <c r="Q485" s="130">
        <v>15633000</v>
      </c>
      <c r="R485" s="131">
        <v>0.98670756646216773</v>
      </c>
      <c r="S485" s="130">
        <v>15922500</v>
      </c>
      <c r="T485" s="130">
        <f t="shared" si="198"/>
        <v>31555500</v>
      </c>
      <c r="U485" s="130">
        <f t="shared" si="199"/>
        <v>15492528.722810932</v>
      </c>
      <c r="V485" s="130">
        <f t="shared" si="200"/>
        <v>140471.2771890685</v>
      </c>
      <c r="W485" s="130">
        <f t="shared" si="201"/>
        <v>15779427.402862987</v>
      </c>
      <c r="X485" s="130">
        <f t="shared" si="202"/>
        <v>143072.59713701345</v>
      </c>
      <c r="Y485" s="130">
        <f t="shared" si="203"/>
        <v>283543.87432608195</v>
      </c>
    </row>
    <row r="486" spans="2:25" x14ac:dyDescent="0.25">
      <c r="B486" s="122" t="s">
        <v>755</v>
      </c>
      <c r="C486" s="122" t="s">
        <v>756</v>
      </c>
      <c r="D486" s="123" t="s">
        <v>472</v>
      </c>
      <c r="E486" s="123" t="s">
        <v>473</v>
      </c>
      <c r="F486" s="124">
        <v>982</v>
      </c>
      <c r="G486" s="125">
        <v>6</v>
      </c>
      <c r="H486" s="171" t="s">
        <v>474</v>
      </c>
      <c r="I486" s="126">
        <v>23231000</v>
      </c>
      <c r="J486" s="172">
        <v>0.1048</v>
      </c>
      <c r="K486" s="128">
        <f t="shared" si="196"/>
        <v>25666000</v>
      </c>
      <c r="L486" s="177">
        <v>0.01</v>
      </c>
      <c r="M486" s="130">
        <f t="shared" si="197"/>
        <v>25922660</v>
      </c>
      <c r="N486" s="125"/>
      <c r="O486" s="122"/>
      <c r="P486" s="131">
        <v>3.9021852645523261</v>
      </c>
      <c r="Q486" s="130">
        <v>100153487</v>
      </c>
      <c r="R486" s="131">
        <v>5.8999100755863791</v>
      </c>
      <c r="S486" s="130">
        <v>151427092</v>
      </c>
      <c r="T486" s="130">
        <f t="shared" si="198"/>
        <v>251580579</v>
      </c>
      <c r="U486" s="130">
        <f t="shared" si="199"/>
        <v>100153487</v>
      </c>
      <c r="V486" s="130">
        <f t="shared" si="200"/>
        <v>0</v>
      </c>
      <c r="W486" s="130">
        <f t="shared" si="201"/>
        <v>151427092</v>
      </c>
      <c r="X486" s="130">
        <f t="shared" si="202"/>
        <v>0</v>
      </c>
      <c r="Y486" s="130">
        <f t="shared" si="203"/>
        <v>0</v>
      </c>
    </row>
    <row r="487" spans="2:25" x14ac:dyDescent="0.25">
      <c r="B487" s="122" t="s">
        <v>755</v>
      </c>
      <c r="C487" s="122" t="s">
        <v>756</v>
      </c>
      <c r="D487" s="123" t="s">
        <v>475</v>
      </c>
      <c r="E487" s="123" t="s">
        <v>476</v>
      </c>
      <c r="F487" s="124">
        <v>982</v>
      </c>
      <c r="G487" s="125">
        <v>6</v>
      </c>
      <c r="H487" s="171" t="s">
        <v>474</v>
      </c>
      <c r="I487" s="126">
        <v>23231000</v>
      </c>
      <c r="J487" s="172">
        <v>0.1148</v>
      </c>
      <c r="K487" s="128">
        <f t="shared" si="196"/>
        <v>25898000</v>
      </c>
      <c r="L487" s="177">
        <v>0.01</v>
      </c>
      <c r="M487" s="130">
        <f t="shared" si="197"/>
        <v>26156980</v>
      </c>
      <c r="N487" s="125"/>
      <c r="O487" s="122"/>
      <c r="P487" s="131">
        <v>1.9375612016371921</v>
      </c>
      <c r="Q487" s="130">
        <v>50178960</v>
      </c>
      <c r="R487" s="131">
        <v>0</v>
      </c>
      <c r="S487" s="130">
        <v>0</v>
      </c>
      <c r="T487" s="130">
        <f t="shared" si="198"/>
        <v>50178960</v>
      </c>
      <c r="U487" s="130">
        <f t="shared" si="199"/>
        <v>49729445.801220171</v>
      </c>
      <c r="V487" s="130">
        <f t="shared" si="200"/>
        <v>449514.19877982885</v>
      </c>
      <c r="W487" s="130">
        <f t="shared" si="201"/>
        <v>0</v>
      </c>
      <c r="X487" s="130">
        <f t="shared" si="202"/>
        <v>0</v>
      </c>
      <c r="Y487" s="130">
        <f t="shared" si="203"/>
        <v>449514.19877982885</v>
      </c>
    </row>
    <row r="488" spans="2:25" x14ac:dyDescent="0.25">
      <c r="B488" s="122" t="s">
        <v>757</v>
      </c>
      <c r="C488" s="122" t="s">
        <v>758</v>
      </c>
      <c r="D488" s="123" t="s">
        <v>472</v>
      </c>
      <c r="E488" s="123" t="s">
        <v>473</v>
      </c>
      <c r="F488" s="124">
        <v>983</v>
      </c>
      <c r="G488" s="125">
        <v>6</v>
      </c>
      <c r="H488" s="171" t="s">
        <v>474</v>
      </c>
      <c r="I488" s="126">
        <v>23231000</v>
      </c>
      <c r="J488" s="172">
        <v>0.1048</v>
      </c>
      <c r="K488" s="128">
        <f t="shared" si="196"/>
        <v>25666000</v>
      </c>
      <c r="L488" s="177">
        <v>0.01</v>
      </c>
      <c r="M488" s="130">
        <f t="shared" si="197"/>
        <v>25922660</v>
      </c>
      <c r="N488" s="125"/>
      <c r="O488" s="122"/>
      <c r="P488" s="131">
        <v>4.8786367178368266</v>
      </c>
      <c r="Q488" s="130">
        <v>125215090</v>
      </c>
      <c r="R488" s="131">
        <v>4.8999253097483049</v>
      </c>
      <c r="S488" s="130">
        <v>125761483</v>
      </c>
      <c r="T488" s="130">
        <f t="shared" si="198"/>
        <v>250976573</v>
      </c>
      <c r="U488" s="130">
        <f t="shared" si="199"/>
        <v>125215089.99999999</v>
      </c>
      <c r="V488" s="130">
        <f t="shared" si="200"/>
        <v>0</v>
      </c>
      <c r="W488" s="130">
        <f t="shared" si="201"/>
        <v>125761483</v>
      </c>
      <c r="X488" s="130">
        <f t="shared" si="202"/>
        <v>0</v>
      </c>
      <c r="Y488" s="130">
        <f t="shared" si="203"/>
        <v>0</v>
      </c>
    </row>
    <row r="489" spans="2:25" x14ac:dyDescent="0.25">
      <c r="B489" s="122" t="s">
        <v>757</v>
      </c>
      <c r="C489" s="122" t="s">
        <v>758</v>
      </c>
      <c r="D489" s="123" t="s">
        <v>475</v>
      </c>
      <c r="E489" s="123" t="s">
        <v>476</v>
      </c>
      <c r="F489" s="124">
        <v>983</v>
      </c>
      <c r="G489" s="125">
        <v>6</v>
      </c>
      <c r="H489" s="171" t="s">
        <v>474</v>
      </c>
      <c r="I489" s="126">
        <v>23231000</v>
      </c>
      <c r="J489" s="172">
        <v>0.1148</v>
      </c>
      <c r="K489" s="128">
        <f t="shared" si="196"/>
        <v>25898000</v>
      </c>
      <c r="L489" s="177">
        <v>0.01</v>
      </c>
      <c r="M489" s="130">
        <f t="shared" si="197"/>
        <v>26156980</v>
      </c>
      <c r="N489" s="125"/>
      <c r="O489" s="122"/>
      <c r="P489" s="131">
        <v>0.96878060081859607</v>
      </c>
      <c r="Q489" s="130">
        <v>25089480</v>
      </c>
      <c r="R489" s="131">
        <v>0.98672098231523675</v>
      </c>
      <c r="S489" s="130">
        <v>25554100</v>
      </c>
      <c r="T489" s="130">
        <f t="shared" si="198"/>
        <v>50643580</v>
      </c>
      <c r="U489" s="130">
        <f t="shared" si="199"/>
        <v>24864722.900610086</v>
      </c>
      <c r="V489" s="130">
        <f t="shared" si="200"/>
        <v>224757.09938991442</v>
      </c>
      <c r="W489" s="130">
        <f t="shared" si="201"/>
        <v>25325180.732102867</v>
      </c>
      <c r="X489" s="130">
        <f t="shared" si="202"/>
        <v>228919.26789713278</v>
      </c>
      <c r="Y489" s="130">
        <f t="shared" si="203"/>
        <v>453676.36728704721</v>
      </c>
    </row>
    <row r="490" spans="2:25" x14ac:dyDescent="0.25">
      <c r="B490" s="122" t="s">
        <v>759</v>
      </c>
      <c r="C490" s="122" t="s">
        <v>760</v>
      </c>
      <c r="D490" s="123" t="s">
        <v>472</v>
      </c>
      <c r="E490" s="123" t="s">
        <v>473</v>
      </c>
      <c r="F490" s="124">
        <v>984</v>
      </c>
      <c r="G490" s="125">
        <v>6</v>
      </c>
      <c r="H490" s="171" t="s">
        <v>474</v>
      </c>
      <c r="I490" s="126">
        <v>23231000</v>
      </c>
      <c r="J490" s="172">
        <v>0.1048</v>
      </c>
      <c r="K490" s="128">
        <f t="shared" si="196"/>
        <v>25666000</v>
      </c>
      <c r="L490" s="177">
        <v>0.01</v>
      </c>
      <c r="M490" s="130">
        <f t="shared" si="197"/>
        <v>25922660</v>
      </c>
      <c r="N490" s="125"/>
      <c r="O490" s="122"/>
      <c r="P490" s="131">
        <v>36.503933102158499</v>
      </c>
      <c r="Q490" s="130">
        <v>936909947</v>
      </c>
      <c r="R490" s="131">
        <v>36.865549637652926</v>
      </c>
      <c r="S490" s="130">
        <v>946191197</v>
      </c>
      <c r="T490" s="130">
        <f t="shared" si="198"/>
        <v>1883101144</v>
      </c>
      <c r="U490" s="130">
        <f t="shared" si="199"/>
        <v>936909947</v>
      </c>
      <c r="V490" s="130">
        <f t="shared" si="200"/>
        <v>0</v>
      </c>
      <c r="W490" s="130">
        <f t="shared" si="201"/>
        <v>946191197</v>
      </c>
      <c r="X490" s="130">
        <f t="shared" si="202"/>
        <v>0</v>
      </c>
      <c r="Y490" s="130">
        <f t="shared" si="203"/>
        <v>0</v>
      </c>
    </row>
    <row r="491" spans="2:25" x14ac:dyDescent="0.25">
      <c r="B491" s="122" t="s">
        <v>759</v>
      </c>
      <c r="C491" s="122" t="s">
        <v>760</v>
      </c>
      <c r="D491" s="123" t="s">
        <v>475</v>
      </c>
      <c r="E491" s="123" t="s">
        <v>476</v>
      </c>
      <c r="F491" s="124">
        <v>984</v>
      </c>
      <c r="G491" s="125">
        <v>6</v>
      </c>
      <c r="H491" s="171" t="s">
        <v>474</v>
      </c>
      <c r="I491" s="126">
        <v>23231000</v>
      </c>
      <c r="J491" s="172">
        <v>0.1148</v>
      </c>
      <c r="K491" s="128">
        <f t="shared" si="196"/>
        <v>25898000</v>
      </c>
      <c r="L491" s="177">
        <v>0.01</v>
      </c>
      <c r="M491" s="130">
        <f t="shared" si="197"/>
        <v>26156980</v>
      </c>
      <c r="N491" s="125"/>
      <c r="O491" s="122"/>
      <c r="P491" s="131">
        <v>7.7502448065487686</v>
      </c>
      <c r="Q491" s="130">
        <v>200715840</v>
      </c>
      <c r="R491" s="131">
        <v>7.893767858521894</v>
      </c>
      <c r="S491" s="130">
        <v>204432800</v>
      </c>
      <c r="T491" s="130">
        <f t="shared" si="198"/>
        <v>405148640</v>
      </c>
      <c r="U491" s="130">
        <f t="shared" si="199"/>
        <v>198917783.20488068</v>
      </c>
      <c r="V491" s="130">
        <f t="shared" si="200"/>
        <v>1798056.7951193154</v>
      </c>
      <c r="W491" s="130">
        <f t="shared" si="201"/>
        <v>202601445.85682294</v>
      </c>
      <c r="X491" s="130">
        <f t="shared" si="202"/>
        <v>1831354.1431770623</v>
      </c>
      <c r="Y491" s="130">
        <f t="shared" si="203"/>
        <v>3629410.9382963777</v>
      </c>
    </row>
    <row r="492" spans="2:25" x14ac:dyDescent="0.25">
      <c r="B492" s="122" t="s">
        <v>761</v>
      </c>
      <c r="C492" s="122" t="s">
        <v>762</v>
      </c>
      <c r="D492" s="123" t="s">
        <v>472</v>
      </c>
      <c r="E492" s="123" t="s">
        <v>473</v>
      </c>
      <c r="F492" s="124" t="s">
        <v>763</v>
      </c>
      <c r="G492" s="125">
        <v>6</v>
      </c>
      <c r="H492" s="171" t="s">
        <v>474</v>
      </c>
      <c r="I492" s="126">
        <v>16891000</v>
      </c>
      <c r="J492" s="172">
        <v>0.1048</v>
      </c>
      <c r="K492" s="128">
        <f t="shared" si="196"/>
        <v>18661000</v>
      </c>
      <c r="L492" s="177">
        <v>0.01</v>
      </c>
      <c r="M492" s="130">
        <f t="shared" si="197"/>
        <v>18847610</v>
      </c>
      <c r="N492" s="125"/>
      <c r="O492" s="122"/>
      <c r="P492" s="131">
        <v>21.209179947484056</v>
      </c>
      <c r="Q492" s="130">
        <v>395784507</v>
      </c>
      <c r="R492" s="131">
        <v>22.00020845613847</v>
      </c>
      <c r="S492" s="130">
        <v>410545890</v>
      </c>
      <c r="T492" s="130">
        <f t="shared" si="198"/>
        <v>806330397</v>
      </c>
      <c r="U492" s="130">
        <f t="shared" si="199"/>
        <v>395784507</v>
      </c>
      <c r="V492" s="130">
        <f t="shared" si="200"/>
        <v>0</v>
      </c>
      <c r="W492" s="130">
        <f t="shared" si="201"/>
        <v>410545890</v>
      </c>
      <c r="X492" s="130">
        <f t="shared" si="202"/>
        <v>0</v>
      </c>
      <c r="Y492" s="130">
        <f t="shared" si="203"/>
        <v>0</v>
      </c>
    </row>
    <row r="493" spans="2:25" x14ac:dyDescent="0.25">
      <c r="B493" s="122" t="s">
        <v>761</v>
      </c>
      <c r="C493" s="122" t="s">
        <v>762</v>
      </c>
      <c r="D493" s="123" t="s">
        <v>475</v>
      </c>
      <c r="E493" s="123" t="s">
        <v>476</v>
      </c>
      <c r="F493" s="124" t="s">
        <v>763</v>
      </c>
      <c r="G493" s="125">
        <v>6</v>
      </c>
      <c r="H493" s="171" t="s">
        <v>474</v>
      </c>
      <c r="I493" s="126">
        <v>16891000</v>
      </c>
      <c r="J493" s="172">
        <v>0.1148</v>
      </c>
      <c r="K493" s="128">
        <f t="shared" si="196"/>
        <v>18830000</v>
      </c>
      <c r="L493" s="177">
        <v>0.01</v>
      </c>
      <c r="M493" s="130">
        <f t="shared" si="197"/>
        <v>19018300</v>
      </c>
      <c r="N493" s="125"/>
      <c r="O493" s="122"/>
      <c r="P493" s="131">
        <v>4.8439405204460968</v>
      </c>
      <c r="Q493" s="130">
        <v>91211400</v>
      </c>
      <c r="R493" s="131">
        <v>4.93364312267658</v>
      </c>
      <c r="S493" s="130">
        <v>92900500</v>
      </c>
      <c r="T493" s="130">
        <f t="shared" si="198"/>
        <v>184111900</v>
      </c>
      <c r="U493" s="130">
        <f t="shared" si="199"/>
        <v>90392774.052044615</v>
      </c>
      <c r="V493" s="130">
        <f t="shared" si="200"/>
        <v>818625.94795538485</v>
      </c>
      <c r="W493" s="130">
        <f t="shared" si="201"/>
        <v>92066714.312267661</v>
      </c>
      <c r="X493" s="130">
        <f t="shared" si="202"/>
        <v>833785.68773233891</v>
      </c>
      <c r="Y493" s="130">
        <f t="shared" si="203"/>
        <v>1652411.6356877238</v>
      </c>
    </row>
    <row r="494" spans="2:25" x14ac:dyDescent="0.25">
      <c r="B494" s="122" t="s">
        <v>764</v>
      </c>
      <c r="C494" s="122" t="s">
        <v>765</v>
      </c>
      <c r="D494" s="123" t="s">
        <v>472</v>
      </c>
      <c r="E494" s="123" t="s">
        <v>473</v>
      </c>
      <c r="F494" s="124">
        <v>16021</v>
      </c>
      <c r="G494" s="125">
        <v>2</v>
      </c>
      <c r="H494" s="171" t="s">
        <v>474</v>
      </c>
      <c r="I494" s="126">
        <v>14475000</v>
      </c>
      <c r="J494" s="172">
        <v>0.1048</v>
      </c>
      <c r="K494" s="128">
        <f t="shared" si="196"/>
        <v>15992000</v>
      </c>
      <c r="L494" s="177">
        <v>0.01</v>
      </c>
      <c r="M494" s="130">
        <f t="shared" si="197"/>
        <v>16151920</v>
      </c>
      <c r="N494" s="125"/>
      <c r="O494" s="122"/>
      <c r="P494" s="131">
        <v>1.7044873686843423</v>
      </c>
      <c r="Q494" s="130">
        <v>27258162</v>
      </c>
      <c r="R494" s="131">
        <v>2.7999964982491248</v>
      </c>
      <c r="S494" s="130">
        <v>44777544</v>
      </c>
      <c r="T494" s="130">
        <f t="shared" si="198"/>
        <v>72035706</v>
      </c>
      <c r="U494" s="130">
        <f t="shared" si="199"/>
        <v>27258162</v>
      </c>
      <c r="V494" s="130">
        <f t="shared" si="200"/>
        <v>0</v>
      </c>
      <c r="W494" s="130">
        <f t="shared" si="201"/>
        <v>44777544</v>
      </c>
      <c r="X494" s="130">
        <f t="shared" si="202"/>
        <v>0</v>
      </c>
      <c r="Y494" s="130">
        <f t="shared" si="203"/>
        <v>0</v>
      </c>
    </row>
    <row r="495" spans="2:25" x14ac:dyDescent="0.25">
      <c r="B495" s="122" t="s">
        <v>764</v>
      </c>
      <c r="C495" s="122" t="s">
        <v>765</v>
      </c>
      <c r="D495" s="123" t="s">
        <v>475</v>
      </c>
      <c r="E495" s="123" t="s">
        <v>476</v>
      </c>
      <c r="F495" s="124">
        <v>16021</v>
      </c>
      <c r="G495" s="125">
        <v>2</v>
      </c>
      <c r="H495" s="171" t="s">
        <v>474</v>
      </c>
      <c r="I495" s="126">
        <v>14475000</v>
      </c>
      <c r="J495" s="172">
        <v>0.1148</v>
      </c>
      <c r="K495" s="128">
        <f t="shared" si="196"/>
        <v>16137000</v>
      </c>
      <c r="L495" s="177">
        <v>0.01</v>
      </c>
      <c r="M495" s="130">
        <f t="shared" si="197"/>
        <v>16298370</v>
      </c>
      <c r="N495" s="125"/>
      <c r="O495" s="122"/>
      <c r="P495" s="131">
        <v>2.9063022866703849</v>
      </c>
      <c r="Q495" s="130">
        <v>46899000</v>
      </c>
      <c r="R495" s="131">
        <v>2.9601226993865031</v>
      </c>
      <c r="S495" s="130">
        <v>47767500</v>
      </c>
      <c r="T495" s="130">
        <f t="shared" si="198"/>
        <v>94666500</v>
      </c>
      <c r="U495" s="130">
        <f t="shared" si="199"/>
        <v>46477586.168432795</v>
      </c>
      <c r="V495" s="130">
        <f t="shared" si="200"/>
        <v>421413.83156720549</v>
      </c>
      <c r="W495" s="130">
        <f t="shared" si="201"/>
        <v>47338282.208588958</v>
      </c>
      <c r="X495" s="130">
        <f t="shared" si="202"/>
        <v>429217.79141104221</v>
      </c>
      <c r="Y495" s="130">
        <f t="shared" si="203"/>
        <v>850631.6229782477</v>
      </c>
    </row>
    <row r="496" spans="2:25" x14ac:dyDescent="0.25">
      <c r="B496" s="122" t="s">
        <v>766</v>
      </c>
      <c r="C496" s="122" t="s">
        <v>767</v>
      </c>
      <c r="D496" s="123" t="s">
        <v>472</v>
      </c>
      <c r="E496" s="123" t="s">
        <v>473</v>
      </c>
      <c r="F496" s="124">
        <v>16019</v>
      </c>
      <c r="G496" s="125">
        <v>4</v>
      </c>
      <c r="H496" s="171" t="s">
        <v>474</v>
      </c>
      <c r="I496" s="126">
        <v>14475000</v>
      </c>
      <c r="J496" s="172">
        <v>0.1048</v>
      </c>
      <c r="K496" s="128">
        <f t="shared" si="196"/>
        <v>15992000</v>
      </c>
      <c r="L496" s="177">
        <v>0.01</v>
      </c>
      <c r="M496" s="130">
        <f t="shared" si="197"/>
        <v>16151920</v>
      </c>
      <c r="N496" s="125"/>
      <c r="O496" s="122"/>
      <c r="P496" s="131">
        <v>4.4112182341170589</v>
      </c>
      <c r="Q496" s="130">
        <v>70544202</v>
      </c>
      <c r="R496" s="131">
        <v>10.899986368184091</v>
      </c>
      <c r="S496" s="130">
        <v>174312582</v>
      </c>
      <c r="T496" s="130">
        <f t="shared" si="198"/>
        <v>244856784</v>
      </c>
      <c r="U496" s="130">
        <f t="shared" si="199"/>
        <v>70544202</v>
      </c>
      <c r="V496" s="130">
        <f t="shared" si="200"/>
        <v>0</v>
      </c>
      <c r="W496" s="130">
        <f t="shared" si="201"/>
        <v>174312582</v>
      </c>
      <c r="X496" s="130">
        <f t="shared" si="202"/>
        <v>0</v>
      </c>
      <c r="Y496" s="130">
        <f t="shared" si="203"/>
        <v>0</v>
      </c>
    </row>
    <row r="497" spans="2:25" x14ac:dyDescent="0.25">
      <c r="B497" s="122" t="s">
        <v>766</v>
      </c>
      <c r="C497" s="122" t="s">
        <v>767</v>
      </c>
      <c r="D497" s="123" t="s">
        <v>475</v>
      </c>
      <c r="E497" s="123" t="s">
        <v>476</v>
      </c>
      <c r="F497" s="124">
        <v>16019</v>
      </c>
      <c r="G497" s="125">
        <v>4</v>
      </c>
      <c r="H497" s="171" t="s">
        <v>474</v>
      </c>
      <c r="I497" s="126">
        <v>14475000</v>
      </c>
      <c r="J497" s="172">
        <v>0.1148</v>
      </c>
      <c r="K497" s="128">
        <f t="shared" si="196"/>
        <v>16137000</v>
      </c>
      <c r="L497" s="177">
        <v>0.01</v>
      </c>
      <c r="M497" s="130">
        <f t="shared" si="197"/>
        <v>16298370</v>
      </c>
      <c r="N497" s="125"/>
      <c r="O497" s="122"/>
      <c r="P497" s="131">
        <v>5.8126045733407699</v>
      </c>
      <c r="Q497" s="130">
        <v>93798000</v>
      </c>
      <c r="R497" s="131">
        <v>0</v>
      </c>
      <c r="S497" s="130">
        <v>0</v>
      </c>
      <c r="T497" s="130">
        <f t="shared" si="198"/>
        <v>93798000</v>
      </c>
      <c r="U497" s="130">
        <f t="shared" si="199"/>
        <v>92955172.336865589</v>
      </c>
      <c r="V497" s="130">
        <f t="shared" si="200"/>
        <v>842827.66313441098</v>
      </c>
      <c r="W497" s="130">
        <f t="shared" si="201"/>
        <v>0</v>
      </c>
      <c r="X497" s="130">
        <f t="shared" si="202"/>
        <v>0</v>
      </c>
      <c r="Y497" s="130">
        <f t="shared" si="203"/>
        <v>842827.66313441098</v>
      </c>
    </row>
    <row r="498" spans="2:25" x14ac:dyDescent="0.25">
      <c r="B498" s="122" t="s">
        <v>768</v>
      </c>
      <c r="C498" s="122" t="s">
        <v>769</v>
      </c>
      <c r="D498" s="123" t="s">
        <v>472</v>
      </c>
      <c r="E498" s="123" t="s">
        <v>473</v>
      </c>
      <c r="F498" s="124" t="s">
        <v>770</v>
      </c>
      <c r="G498" s="125">
        <v>8</v>
      </c>
      <c r="H498" s="171" t="s">
        <v>723</v>
      </c>
      <c r="I498" s="126">
        <v>46461000</v>
      </c>
      <c r="J498" s="172">
        <v>0.1048</v>
      </c>
      <c r="K498" s="128">
        <f t="shared" si="196"/>
        <v>51330000</v>
      </c>
      <c r="L498" s="177">
        <v>0.01</v>
      </c>
      <c r="M498" s="130">
        <f t="shared" si="197"/>
        <v>51843300</v>
      </c>
      <c r="N498" s="125"/>
      <c r="O498" s="122"/>
      <c r="P498" s="131">
        <v>16.91664436002338</v>
      </c>
      <c r="Q498" s="130">
        <v>868331355</v>
      </c>
      <c r="R498" s="131">
        <v>0</v>
      </c>
      <c r="S498" s="130">
        <v>0</v>
      </c>
      <c r="T498" s="130">
        <f t="shared" si="198"/>
        <v>868331355</v>
      </c>
      <c r="U498" s="130">
        <f t="shared" si="199"/>
        <v>868331355.00000012</v>
      </c>
      <c r="V498" s="130">
        <f t="shared" si="200"/>
        <v>0</v>
      </c>
      <c r="W498" s="130">
        <f t="shared" si="201"/>
        <v>0</v>
      </c>
      <c r="X498" s="130">
        <f t="shared" si="202"/>
        <v>0</v>
      </c>
      <c r="Y498" s="130">
        <f t="shared" si="203"/>
        <v>0</v>
      </c>
    </row>
    <row r="499" spans="2:25" x14ac:dyDescent="0.25">
      <c r="B499" s="122" t="s">
        <v>768</v>
      </c>
      <c r="C499" s="122" t="s">
        <v>769</v>
      </c>
      <c r="D499" s="123" t="s">
        <v>475</v>
      </c>
      <c r="E499" s="123" t="s">
        <v>476</v>
      </c>
      <c r="F499" s="124" t="s">
        <v>770</v>
      </c>
      <c r="G499" s="125">
        <v>8</v>
      </c>
      <c r="H499" s="171" t="s">
        <v>723</v>
      </c>
      <c r="I499" s="126">
        <v>46461000</v>
      </c>
      <c r="J499" s="172">
        <v>0.1148</v>
      </c>
      <c r="K499" s="128">
        <f t="shared" si="196"/>
        <v>51795000</v>
      </c>
      <c r="L499" s="177">
        <v>0.01</v>
      </c>
      <c r="M499" s="130">
        <f t="shared" si="197"/>
        <v>52312950</v>
      </c>
      <c r="N499" s="125"/>
      <c r="O499" s="122"/>
      <c r="P499" s="131">
        <v>5.8126707211120765</v>
      </c>
      <c r="Q499" s="130">
        <v>301067280</v>
      </c>
      <c r="R499" s="131">
        <v>0</v>
      </c>
      <c r="S499" s="130"/>
      <c r="T499" s="130">
        <f t="shared" si="198"/>
        <v>301067280</v>
      </c>
      <c r="U499" s="130">
        <f t="shared" si="199"/>
        <v>298364388.11468291</v>
      </c>
      <c r="V499" s="130">
        <f t="shared" si="200"/>
        <v>2702891.8853170872</v>
      </c>
      <c r="W499" s="130">
        <f t="shared" si="201"/>
        <v>0</v>
      </c>
      <c r="X499" s="130">
        <f t="shared" si="202"/>
        <v>0</v>
      </c>
      <c r="Y499" s="130">
        <f t="shared" si="203"/>
        <v>2702891.8853170872</v>
      </c>
    </row>
    <row r="500" spans="2:25" x14ac:dyDescent="0.25">
      <c r="B500" s="122" t="s">
        <v>771</v>
      </c>
      <c r="C500" s="122" t="s">
        <v>181</v>
      </c>
      <c r="D500" s="123" t="s">
        <v>472</v>
      </c>
      <c r="E500" s="123" t="s">
        <v>473</v>
      </c>
      <c r="F500" s="124">
        <v>109901</v>
      </c>
      <c r="G500" s="125">
        <v>4</v>
      </c>
      <c r="H500" s="171" t="s">
        <v>474</v>
      </c>
      <c r="I500" s="126">
        <v>19610000</v>
      </c>
      <c r="J500" s="172">
        <v>0.1048</v>
      </c>
      <c r="K500" s="128">
        <f t="shared" si="196"/>
        <v>21665000</v>
      </c>
      <c r="L500" s="177">
        <v>0.01</v>
      </c>
      <c r="M500" s="130">
        <f t="shared" si="197"/>
        <v>21881650</v>
      </c>
      <c r="N500" s="125"/>
      <c r="O500" s="122"/>
      <c r="P500" s="131">
        <v>3.6045107777521346</v>
      </c>
      <c r="Q500" s="130">
        <v>78091726</v>
      </c>
      <c r="R500" s="131">
        <v>0.20135555042695591</v>
      </c>
      <c r="S500" s="130">
        <v>4362368</v>
      </c>
      <c r="T500" s="130">
        <f t="shared" si="198"/>
        <v>82454094</v>
      </c>
      <c r="U500" s="130">
        <f t="shared" si="199"/>
        <v>78091726</v>
      </c>
      <c r="V500" s="130">
        <f t="shared" si="200"/>
        <v>0</v>
      </c>
      <c r="W500" s="130">
        <f t="shared" si="201"/>
        <v>4362368</v>
      </c>
      <c r="X500" s="130">
        <f t="shared" si="202"/>
        <v>0</v>
      </c>
      <c r="Y500" s="130">
        <f t="shared" si="203"/>
        <v>0</v>
      </c>
    </row>
    <row r="501" spans="2:25" x14ac:dyDescent="0.25">
      <c r="B501" s="122" t="s">
        <v>771</v>
      </c>
      <c r="C501" s="122" t="s">
        <v>181</v>
      </c>
      <c r="D501" s="123" t="s">
        <v>475</v>
      </c>
      <c r="E501" s="123" t="s">
        <v>476</v>
      </c>
      <c r="F501" s="124">
        <v>109901</v>
      </c>
      <c r="G501" s="125">
        <v>4</v>
      </c>
      <c r="H501" s="171" t="s">
        <v>474</v>
      </c>
      <c r="I501" s="126">
        <v>19610000</v>
      </c>
      <c r="J501" s="172">
        <v>0.1148</v>
      </c>
      <c r="K501" s="128">
        <f t="shared" si="196"/>
        <v>21861000</v>
      </c>
      <c r="L501" s="177">
        <v>0.01</v>
      </c>
      <c r="M501" s="130">
        <f t="shared" si="197"/>
        <v>22079610</v>
      </c>
      <c r="N501" s="125"/>
      <c r="O501" s="122"/>
      <c r="P501" s="131">
        <v>1.9375874845615479</v>
      </c>
      <c r="Q501" s="130">
        <v>42357600</v>
      </c>
      <c r="R501" s="131">
        <v>0.19820804171812817</v>
      </c>
      <c r="S501" s="130">
        <v>4333026</v>
      </c>
      <c r="T501" s="130">
        <f t="shared" si="198"/>
        <v>46690626</v>
      </c>
      <c r="U501" s="130">
        <f t="shared" si="199"/>
        <v>41977832.853025936</v>
      </c>
      <c r="V501" s="130">
        <f t="shared" si="200"/>
        <v>379767.14697406441</v>
      </c>
      <c r="W501" s="130">
        <f t="shared" si="201"/>
        <v>4294177.2238232465</v>
      </c>
      <c r="X501" s="130">
        <f t="shared" si="202"/>
        <v>38848.776176753454</v>
      </c>
      <c r="Y501" s="130">
        <f t="shared" si="203"/>
        <v>418615.92315081786</v>
      </c>
    </row>
    <row r="502" spans="2:25" x14ac:dyDescent="0.25">
      <c r="B502" s="122" t="s">
        <v>772</v>
      </c>
      <c r="C502" s="122" t="s">
        <v>182</v>
      </c>
      <c r="D502" s="123" t="s">
        <v>472</v>
      </c>
      <c r="E502" s="123" t="s">
        <v>473</v>
      </c>
      <c r="F502" s="124">
        <v>988</v>
      </c>
      <c r="G502" s="125">
        <v>8</v>
      </c>
      <c r="H502" s="171" t="s">
        <v>474</v>
      </c>
      <c r="I502" s="126">
        <v>23230000</v>
      </c>
      <c r="J502" s="172">
        <v>0.1048</v>
      </c>
      <c r="K502" s="128">
        <f t="shared" si="196"/>
        <v>25665000</v>
      </c>
      <c r="L502" s="177">
        <v>0.01</v>
      </c>
      <c r="M502" s="130">
        <f t="shared" si="197"/>
        <v>25921650</v>
      </c>
      <c r="N502" s="125"/>
      <c r="O502" s="122"/>
      <c r="P502" s="131">
        <v>5.6021364893824277</v>
      </c>
      <c r="Q502" s="130">
        <v>143778833</v>
      </c>
      <c r="R502" s="131">
        <v>5.6003262419637636</v>
      </c>
      <c r="S502" s="130">
        <v>143732373</v>
      </c>
      <c r="T502" s="130">
        <f t="shared" si="198"/>
        <v>287511206</v>
      </c>
      <c r="U502" s="130">
        <f t="shared" si="199"/>
        <v>143778833</v>
      </c>
      <c r="V502" s="130">
        <f t="shared" si="200"/>
        <v>0</v>
      </c>
      <c r="W502" s="130">
        <f t="shared" si="201"/>
        <v>143732373</v>
      </c>
      <c r="X502" s="130">
        <f t="shared" si="202"/>
        <v>0</v>
      </c>
      <c r="Y502" s="130">
        <f t="shared" si="203"/>
        <v>0</v>
      </c>
    </row>
    <row r="503" spans="2:25" x14ac:dyDescent="0.25">
      <c r="B503" s="122" t="s">
        <v>772</v>
      </c>
      <c r="C503" s="122" t="s">
        <v>182</v>
      </c>
      <c r="D503" s="123" t="s">
        <v>475</v>
      </c>
      <c r="E503" s="123" t="s">
        <v>476</v>
      </c>
      <c r="F503" s="124">
        <v>988</v>
      </c>
      <c r="G503" s="125">
        <v>8</v>
      </c>
      <c r="H503" s="171" t="s">
        <v>474</v>
      </c>
      <c r="I503" s="126">
        <v>23230000</v>
      </c>
      <c r="J503" s="172">
        <v>0.1148</v>
      </c>
      <c r="K503" s="128">
        <f t="shared" si="196"/>
        <v>25897000</v>
      </c>
      <c r="L503" s="177">
        <v>0.01</v>
      </c>
      <c r="M503" s="130">
        <f t="shared" si="197"/>
        <v>26155970</v>
      </c>
      <c r="N503" s="125"/>
      <c r="O503" s="122"/>
      <c r="P503" s="131">
        <v>1.9375526122716917</v>
      </c>
      <c r="Q503" s="130">
        <v>50176800</v>
      </c>
      <c r="R503" s="131">
        <v>1.9734332162026489</v>
      </c>
      <c r="S503" s="130">
        <v>51106000</v>
      </c>
      <c r="T503" s="130">
        <f t="shared" si="198"/>
        <v>101282800</v>
      </c>
      <c r="U503" s="130">
        <f t="shared" si="199"/>
        <v>49727287.793952972</v>
      </c>
      <c r="V503" s="130">
        <f t="shared" si="200"/>
        <v>449512.2060470283</v>
      </c>
      <c r="W503" s="130">
        <f t="shared" si="201"/>
        <v>50648163.493840985</v>
      </c>
      <c r="X503" s="130">
        <f t="shared" si="202"/>
        <v>457836.506159015</v>
      </c>
      <c r="Y503" s="130">
        <f t="shared" si="203"/>
        <v>907348.7122060433</v>
      </c>
    </row>
    <row r="504" spans="2:25" x14ac:dyDescent="0.25">
      <c r="B504" s="122" t="s">
        <v>773</v>
      </c>
      <c r="C504" s="122" t="s">
        <v>184</v>
      </c>
      <c r="D504" s="123" t="s">
        <v>472</v>
      </c>
      <c r="E504" s="123" t="s">
        <v>473</v>
      </c>
      <c r="F504" s="124">
        <v>104789</v>
      </c>
      <c r="G504" s="125">
        <v>4</v>
      </c>
      <c r="H504" s="171" t="s">
        <v>474</v>
      </c>
      <c r="I504" s="126">
        <v>12103000</v>
      </c>
      <c r="J504" s="172">
        <v>0.1048</v>
      </c>
      <c r="K504" s="128">
        <f t="shared" si="196"/>
        <v>13371000</v>
      </c>
      <c r="L504" s="129">
        <v>1.4999999999999999E-2</v>
      </c>
      <c r="M504" s="130">
        <f t="shared" si="197"/>
        <v>13571565</v>
      </c>
      <c r="N504" s="129"/>
      <c r="O504" s="130"/>
      <c r="P504" s="131">
        <v>2.9000855582978087</v>
      </c>
      <c r="Q504" s="130">
        <v>38777044</v>
      </c>
      <c r="R504" s="131">
        <v>8.9006970308877413</v>
      </c>
      <c r="S504" s="130">
        <v>119011220</v>
      </c>
      <c r="T504" s="130">
        <f t="shared" si="198"/>
        <v>157788264</v>
      </c>
      <c r="U504" s="130">
        <f t="shared" si="199"/>
        <v>38777044</v>
      </c>
      <c r="V504" s="130">
        <f t="shared" si="200"/>
        <v>0</v>
      </c>
      <c r="W504" s="130">
        <f t="shared" si="201"/>
        <v>119011219.99999999</v>
      </c>
      <c r="X504" s="130">
        <f t="shared" si="202"/>
        <v>0</v>
      </c>
      <c r="Y504" s="130">
        <f t="shared" si="203"/>
        <v>0</v>
      </c>
    </row>
    <row r="505" spans="2:25" x14ac:dyDescent="0.25">
      <c r="B505" s="122" t="s">
        <v>773</v>
      </c>
      <c r="C505" s="122" t="s">
        <v>184</v>
      </c>
      <c r="D505" s="123" t="s">
        <v>475</v>
      </c>
      <c r="E505" s="123" t="s">
        <v>476</v>
      </c>
      <c r="F505" s="124">
        <v>104789</v>
      </c>
      <c r="G505" s="125">
        <v>4</v>
      </c>
      <c r="H505" s="171" t="s">
        <v>474</v>
      </c>
      <c r="I505" s="126">
        <v>12103000</v>
      </c>
      <c r="J505" s="172">
        <v>0.1148</v>
      </c>
      <c r="K505" s="128">
        <f t="shared" si="196"/>
        <v>13492000</v>
      </c>
      <c r="L505" s="129">
        <v>1.4999999999999999E-2</v>
      </c>
      <c r="M505" s="130">
        <f t="shared" si="197"/>
        <v>13694380</v>
      </c>
      <c r="N505" s="129"/>
      <c r="O505" s="130"/>
      <c r="P505" s="131">
        <v>5.9463656981915207</v>
      </c>
      <c r="Q505" s="130">
        <v>80228366</v>
      </c>
      <c r="R505" s="131">
        <v>0</v>
      </c>
      <c r="S505" s="130"/>
      <c r="T505" s="130">
        <f t="shared" si="198"/>
        <v>80228366</v>
      </c>
      <c r="U505" s="130">
        <f t="shared" si="199"/>
        <v>79508855.750518829</v>
      </c>
      <c r="V505" s="130">
        <f t="shared" si="200"/>
        <v>719510.24948117137</v>
      </c>
      <c r="W505" s="130">
        <f t="shared" si="201"/>
        <v>0</v>
      </c>
      <c r="X505" s="130">
        <f t="shared" si="202"/>
        <v>0</v>
      </c>
      <c r="Y505" s="130">
        <f t="shared" si="203"/>
        <v>719510.24948117137</v>
      </c>
    </row>
    <row r="506" spans="2:25" x14ac:dyDescent="0.25">
      <c r="B506" s="122" t="s">
        <v>774</v>
      </c>
      <c r="C506" s="122" t="s">
        <v>775</v>
      </c>
      <c r="D506" s="123" t="s">
        <v>472</v>
      </c>
      <c r="E506" s="123" t="s">
        <v>751</v>
      </c>
      <c r="F506" s="124">
        <v>4808</v>
      </c>
      <c r="G506" s="125">
        <v>6</v>
      </c>
      <c r="H506" s="171" t="s">
        <v>474</v>
      </c>
      <c r="I506" s="126">
        <v>17465000</v>
      </c>
      <c r="J506" s="172">
        <v>0.1048</v>
      </c>
      <c r="K506" s="128">
        <f t="shared" si="196"/>
        <v>19295000</v>
      </c>
      <c r="L506" s="129">
        <v>1.4999999999999999E-2</v>
      </c>
      <c r="M506" s="130">
        <f t="shared" si="197"/>
        <v>19584425</v>
      </c>
      <c r="N506" s="129"/>
      <c r="O506" s="130"/>
      <c r="P506" s="131"/>
      <c r="Q506" s="130"/>
      <c r="R506" s="131"/>
      <c r="S506" s="130"/>
      <c r="T506" s="130">
        <f t="shared" si="198"/>
        <v>0</v>
      </c>
      <c r="U506" s="130">
        <f t="shared" si="199"/>
        <v>0</v>
      </c>
      <c r="V506" s="130">
        <f t="shared" si="200"/>
        <v>0</v>
      </c>
      <c r="W506" s="130">
        <f t="shared" si="201"/>
        <v>0</v>
      </c>
      <c r="X506" s="130">
        <f t="shared" si="202"/>
        <v>0</v>
      </c>
      <c r="Y506" s="130">
        <f t="shared" si="203"/>
        <v>0</v>
      </c>
    </row>
    <row r="507" spans="2:25" x14ac:dyDescent="0.25">
      <c r="B507" s="122" t="s">
        <v>774</v>
      </c>
      <c r="C507" s="122" t="s">
        <v>775</v>
      </c>
      <c r="D507" s="123" t="s">
        <v>776</v>
      </c>
      <c r="E507" s="123" t="s">
        <v>473</v>
      </c>
      <c r="F507" s="124">
        <v>4808</v>
      </c>
      <c r="G507" s="125">
        <v>6</v>
      </c>
      <c r="H507" s="171" t="s">
        <v>474</v>
      </c>
      <c r="I507" s="126">
        <v>14969000</v>
      </c>
      <c r="J507" s="172">
        <v>0.1048</v>
      </c>
      <c r="K507" s="128">
        <f t="shared" si="196"/>
        <v>16538000</v>
      </c>
      <c r="L507" s="129">
        <v>1.4999999999999999E-2</v>
      </c>
      <c r="M507" s="130">
        <f t="shared" si="197"/>
        <v>16786070</v>
      </c>
      <c r="N507" s="129"/>
      <c r="O507" s="130"/>
      <c r="P507" s="131">
        <v>8.9837982827427734</v>
      </c>
      <c r="Q507" s="130">
        <v>148574056</v>
      </c>
      <c r="R507" s="131">
        <v>20.067705284798645</v>
      </c>
      <c r="S507" s="130">
        <v>331879710</v>
      </c>
      <c r="T507" s="130">
        <f t="shared" si="198"/>
        <v>480453766</v>
      </c>
      <c r="U507" s="130">
        <f t="shared" si="199"/>
        <v>148574056</v>
      </c>
      <c r="V507" s="130">
        <f t="shared" si="200"/>
        <v>0</v>
      </c>
      <c r="W507" s="130">
        <f t="shared" si="201"/>
        <v>331879710</v>
      </c>
      <c r="X507" s="130">
        <f t="shared" si="202"/>
        <v>0</v>
      </c>
      <c r="Y507" s="130">
        <f t="shared" si="203"/>
        <v>0</v>
      </c>
    </row>
    <row r="508" spans="2:25" x14ac:dyDescent="0.25">
      <c r="B508" s="122" t="s">
        <v>774</v>
      </c>
      <c r="C508" s="122" t="s">
        <v>775</v>
      </c>
      <c r="D508" s="123" t="s">
        <v>475</v>
      </c>
      <c r="E508" s="123" t="s">
        <v>476</v>
      </c>
      <c r="F508" s="124">
        <v>4808</v>
      </c>
      <c r="G508" s="125">
        <v>6</v>
      </c>
      <c r="H508" s="171" t="s">
        <v>474</v>
      </c>
      <c r="I508" s="126">
        <v>14969000</v>
      </c>
      <c r="J508" s="172">
        <v>0.1148</v>
      </c>
      <c r="K508" s="128">
        <f t="shared" si="196"/>
        <v>16687000</v>
      </c>
      <c r="L508" s="129">
        <v>1.4999999999999999E-2</v>
      </c>
      <c r="M508" s="130">
        <f t="shared" si="197"/>
        <v>16937305</v>
      </c>
      <c r="N508" s="129"/>
      <c r="O508" s="130"/>
      <c r="P508" s="131">
        <v>12.141246838856596</v>
      </c>
      <c r="Q508" s="130">
        <v>202600986</v>
      </c>
      <c r="R508" s="131">
        <v>0</v>
      </c>
      <c r="S508" s="130"/>
      <c r="T508" s="130">
        <f t="shared" si="198"/>
        <v>202600986</v>
      </c>
      <c r="U508" s="130">
        <f t="shared" si="199"/>
        <v>200791940.22101039</v>
      </c>
      <c r="V508" s="130">
        <f t="shared" si="200"/>
        <v>1809045.7789896131</v>
      </c>
      <c r="W508" s="130">
        <f t="shared" si="201"/>
        <v>0</v>
      </c>
      <c r="X508" s="130">
        <f t="shared" si="202"/>
        <v>0</v>
      </c>
      <c r="Y508" s="130">
        <f t="shared" si="203"/>
        <v>1809045.7789896131</v>
      </c>
    </row>
    <row r="509" spans="2:25" x14ac:dyDescent="0.25">
      <c r="B509" s="122" t="s">
        <v>777</v>
      </c>
      <c r="C509" s="122" t="s">
        <v>185</v>
      </c>
      <c r="D509" s="123" t="s">
        <v>472</v>
      </c>
      <c r="E509" s="123" t="s">
        <v>473</v>
      </c>
      <c r="F509" s="124">
        <v>106592</v>
      </c>
      <c r="G509" s="125">
        <v>6</v>
      </c>
      <c r="H509" s="171" t="s">
        <v>474</v>
      </c>
      <c r="I509" s="126">
        <v>13790000</v>
      </c>
      <c r="J509" s="172">
        <v>0.1048</v>
      </c>
      <c r="K509" s="128">
        <f t="shared" si="196"/>
        <v>15235000</v>
      </c>
      <c r="L509" s="129">
        <v>1.4999999999999999E-2</v>
      </c>
      <c r="M509" s="130">
        <f t="shared" si="197"/>
        <v>15463525</v>
      </c>
      <c r="N509" s="129"/>
      <c r="O509" s="130"/>
      <c r="P509" s="131">
        <v>14.909311716442403</v>
      </c>
      <c r="Q509" s="130">
        <v>227143364</v>
      </c>
      <c r="R509" s="131">
        <v>0</v>
      </c>
      <c r="S509" s="130">
        <v>0</v>
      </c>
      <c r="T509" s="130">
        <f t="shared" si="198"/>
        <v>227143364</v>
      </c>
      <c r="U509" s="130">
        <f t="shared" si="199"/>
        <v>227143364</v>
      </c>
      <c r="V509" s="130">
        <f t="shared" si="200"/>
        <v>0</v>
      </c>
      <c r="W509" s="130">
        <f t="shared" si="201"/>
        <v>0</v>
      </c>
      <c r="X509" s="130">
        <f t="shared" si="202"/>
        <v>0</v>
      </c>
      <c r="Y509" s="130">
        <f t="shared" si="203"/>
        <v>0</v>
      </c>
    </row>
    <row r="510" spans="2:25" x14ac:dyDescent="0.25">
      <c r="B510" s="122" t="s">
        <v>777</v>
      </c>
      <c r="C510" s="122" t="s">
        <v>185</v>
      </c>
      <c r="D510" s="123" t="s">
        <v>475</v>
      </c>
      <c r="E510" s="123" t="s">
        <v>476</v>
      </c>
      <c r="F510" s="124">
        <v>106592</v>
      </c>
      <c r="G510" s="125">
        <v>6</v>
      </c>
      <c r="H510" s="171" t="s">
        <v>474</v>
      </c>
      <c r="I510" s="126">
        <v>13790000</v>
      </c>
      <c r="J510" s="172">
        <v>0.1148</v>
      </c>
      <c r="K510" s="128">
        <f t="shared" si="196"/>
        <v>15373000</v>
      </c>
      <c r="L510" s="129">
        <v>1.4999999999999999E-2</v>
      </c>
      <c r="M510" s="130">
        <f t="shared" si="197"/>
        <v>15603595</v>
      </c>
      <c r="N510" s="129"/>
      <c r="O510" s="130"/>
      <c r="P510" s="131">
        <v>0</v>
      </c>
      <c r="Q510" s="130"/>
      <c r="R510" s="131">
        <v>14.865535679437976</v>
      </c>
      <c r="S510" s="130">
        <v>228527880</v>
      </c>
      <c r="T510" s="130">
        <f t="shared" si="198"/>
        <v>228527880</v>
      </c>
      <c r="U510" s="130">
        <f t="shared" si="199"/>
        <v>0</v>
      </c>
      <c r="V510" s="130">
        <f t="shared" si="200"/>
        <v>0</v>
      </c>
      <c r="W510" s="130">
        <f t="shared" si="201"/>
        <v>226476436.07623756</v>
      </c>
      <c r="X510" s="130">
        <f t="shared" si="202"/>
        <v>2051443.9237624407</v>
      </c>
      <c r="Y510" s="130">
        <f t="shared" si="203"/>
        <v>2051443.9237624407</v>
      </c>
    </row>
    <row r="511" spans="2:25" x14ac:dyDescent="0.25">
      <c r="B511" s="122"/>
      <c r="C511" s="132" t="s">
        <v>46</v>
      </c>
      <c r="D511" s="174"/>
      <c r="E511" s="174"/>
      <c r="F511" s="134"/>
      <c r="G511" s="134"/>
      <c r="H511" s="175"/>
      <c r="I511" s="126"/>
      <c r="J511" s="172" t="s">
        <v>544</v>
      </c>
      <c r="K511" s="128"/>
      <c r="L511" s="125"/>
      <c r="M511" s="122"/>
      <c r="N511" s="125"/>
      <c r="O511" s="122"/>
      <c r="P511" s="131"/>
      <c r="Q511" s="130"/>
      <c r="R511" s="131"/>
      <c r="S511" s="130"/>
      <c r="T511" s="130"/>
      <c r="U511" s="176"/>
      <c r="V511" s="130"/>
      <c r="W511" s="130"/>
      <c r="X511" s="130"/>
      <c r="Y511" s="130"/>
    </row>
    <row r="512" spans="2:25" x14ac:dyDescent="0.25">
      <c r="B512" s="122" t="s">
        <v>778</v>
      </c>
      <c r="C512" s="122" t="s">
        <v>192</v>
      </c>
      <c r="D512" s="123" t="s">
        <v>472</v>
      </c>
      <c r="E512" s="123" t="s">
        <v>473</v>
      </c>
      <c r="F512" s="124">
        <v>105877</v>
      </c>
      <c r="G512" s="125">
        <v>8</v>
      </c>
      <c r="H512" s="171" t="s">
        <v>723</v>
      </c>
      <c r="I512" s="126">
        <v>42717000</v>
      </c>
      <c r="J512" s="172">
        <v>0.1048</v>
      </c>
      <c r="K512" s="128">
        <f t="shared" ref="K512:K525" si="204">+ROUND((I512*J512)+I512,-3)</f>
        <v>47194000</v>
      </c>
      <c r="L512" s="129">
        <v>1.4999999999999999E-2</v>
      </c>
      <c r="M512" s="130">
        <f t="shared" ref="M512:M525" si="205">+(K512*L512)+K512</f>
        <v>47901910</v>
      </c>
      <c r="N512" s="129"/>
      <c r="O512" s="130"/>
      <c r="P512" s="131">
        <v>18.337161503580965</v>
      </c>
      <c r="Q512" s="130">
        <v>865404000</v>
      </c>
      <c r="R512" s="131">
        <v>0</v>
      </c>
      <c r="S512" s="130">
        <v>0</v>
      </c>
      <c r="T512" s="130">
        <f t="shared" ref="T512:T525" si="206">Q512+S512</f>
        <v>865404000</v>
      </c>
      <c r="U512" s="130">
        <f t="shared" ref="U512:U525" si="207">+ROUND((I512*$U$11)+I512,-3)*P512</f>
        <v>865404000.00000012</v>
      </c>
      <c r="V512" s="130">
        <f t="shared" ref="V512:V525" si="208">Q512-U512</f>
        <v>0</v>
      </c>
      <c r="W512" s="130">
        <f t="shared" ref="W512:W525" si="209">+ROUND((I512*$W$11)+I512,-3)*R512</f>
        <v>0</v>
      </c>
      <c r="X512" s="130">
        <f t="shared" ref="X512:X525" si="210">S512-W512</f>
        <v>0</v>
      </c>
      <c r="Y512" s="130">
        <f t="shared" ref="Y512:Y525" si="211">V512+X512</f>
        <v>0</v>
      </c>
    </row>
    <row r="513" spans="2:25" x14ac:dyDescent="0.25">
      <c r="B513" s="122" t="s">
        <v>778</v>
      </c>
      <c r="C513" s="122" t="s">
        <v>192</v>
      </c>
      <c r="D513" s="123" t="s">
        <v>475</v>
      </c>
      <c r="E513" s="123" t="s">
        <v>476</v>
      </c>
      <c r="F513" s="124">
        <v>105877</v>
      </c>
      <c r="G513" s="125">
        <v>8</v>
      </c>
      <c r="H513" s="171" t="s">
        <v>723</v>
      </c>
      <c r="I513" s="126">
        <v>42717000</v>
      </c>
      <c r="J513" s="172">
        <v>0.1148</v>
      </c>
      <c r="K513" s="128">
        <f t="shared" si="204"/>
        <v>47621000</v>
      </c>
      <c r="L513" s="129">
        <v>1.4999999999999999E-2</v>
      </c>
      <c r="M513" s="130">
        <f t="shared" si="205"/>
        <v>48335315</v>
      </c>
      <c r="N513" s="129"/>
      <c r="O513" s="130"/>
      <c r="P513" s="131">
        <v>6.2789945612229898</v>
      </c>
      <c r="Q513" s="130">
        <v>299012000</v>
      </c>
      <c r="R513" s="131">
        <v>0</v>
      </c>
      <c r="S513" s="130"/>
      <c r="T513" s="130">
        <f t="shared" si="206"/>
        <v>299012000</v>
      </c>
      <c r="U513" s="130">
        <f t="shared" si="207"/>
        <v>296330869.32235777</v>
      </c>
      <c r="V513" s="130">
        <f t="shared" si="208"/>
        <v>2681130.6776422262</v>
      </c>
      <c r="W513" s="130">
        <f t="shared" si="209"/>
        <v>0</v>
      </c>
      <c r="X513" s="130">
        <f t="shared" si="210"/>
        <v>0</v>
      </c>
      <c r="Y513" s="130">
        <f t="shared" si="211"/>
        <v>2681130.6776422262</v>
      </c>
    </row>
    <row r="514" spans="2:25" x14ac:dyDescent="0.25">
      <c r="B514" s="122" t="s">
        <v>779</v>
      </c>
      <c r="C514" s="122" t="s">
        <v>193</v>
      </c>
      <c r="D514" s="123" t="s">
        <v>472</v>
      </c>
      <c r="E514" s="123" t="s">
        <v>473</v>
      </c>
      <c r="F514" s="124">
        <v>971</v>
      </c>
      <c r="G514" s="125">
        <v>4</v>
      </c>
      <c r="H514" s="171" t="s">
        <v>474</v>
      </c>
      <c r="I514" s="126">
        <v>21358000</v>
      </c>
      <c r="J514" s="172">
        <v>0.1048</v>
      </c>
      <c r="K514" s="128">
        <f t="shared" si="204"/>
        <v>23596000</v>
      </c>
      <c r="L514" s="129">
        <v>1.4999999999999999E-2</v>
      </c>
      <c r="M514" s="130">
        <f t="shared" si="205"/>
        <v>23949940</v>
      </c>
      <c r="N514" s="125"/>
      <c r="O514" s="122"/>
      <c r="P514" s="131">
        <v>6.9</v>
      </c>
      <c r="Q514" s="130">
        <v>162812400</v>
      </c>
      <c r="R514" s="131">
        <v>14.9</v>
      </c>
      <c r="S514" s="130">
        <v>351580400</v>
      </c>
      <c r="T514" s="130">
        <f t="shared" si="206"/>
        <v>514392800</v>
      </c>
      <c r="U514" s="130">
        <f t="shared" si="207"/>
        <v>162812400</v>
      </c>
      <c r="V514" s="130">
        <f t="shared" si="208"/>
        <v>0</v>
      </c>
      <c r="W514" s="130">
        <f t="shared" si="209"/>
        <v>351580400</v>
      </c>
      <c r="X514" s="130">
        <f t="shared" si="210"/>
        <v>0</v>
      </c>
      <c r="Y514" s="130">
        <f t="shared" si="211"/>
        <v>0</v>
      </c>
    </row>
    <row r="515" spans="2:25" x14ac:dyDescent="0.25">
      <c r="B515" s="122" t="s">
        <v>779</v>
      </c>
      <c r="C515" s="122" t="s">
        <v>193</v>
      </c>
      <c r="D515" s="123" t="s">
        <v>475</v>
      </c>
      <c r="E515" s="123" t="s">
        <v>476</v>
      </c>
      <c r="F515" s="124">
        <v>971</v>
      </c>
      <c r="G515" s="125">
        <v>4</v>
      </c>
      <c r="H515" s="171" t="s">
        <v>474</v>
      </c>
      <c r="I515" s="126">
        <v>21358000</v>
      </c>
      <c r="J515" s="172">
        <v>0.1148</v>
      </c>
      <c r="K515" s="128">
        <f t="shared" si="204"/>
        <v>23810000</v>
      </c>
      <c r="L515" s="129">
        <v>1.4999999999999999E-2</v>
      </c>
      <c r="M515" s="130">
        <f t="shared" si="205"/>
        <v>24167150</v>
      </c>
      <c r="N515" s="125"/>
      <c r="O515" s="122"/>
      <c r="P515" s="131">
        <v>7.745863082738345</v>
      </c>
      <c r="Q515" s="130">
        <v>184429000</v>
      </c>
      <c r="R515" s="131">
        <v>0</v>
      </c>
      <c r="S515" s="130"/>
      <c r="T515" s="130">
        <f t="shared" si="206"/>
        <v>184429000</v>
      </c>
      <c r="U515" s="130">
        <f t="shared" si="207"/>
        <v>182771385.30029398</v>
      </c>
      <c r="V515" s="130">
        <f t="shared" si="208"/>
        <v>1657614.699706018</v>
      </c>
      <c r="W515" s="130">
        <f t="shared" si="209"/>
        <v>0</v>
      </c>
      <c r="X515" s="130">
        <f t="shared" si="210"/>
        <v>0</v>
      </c>
      <c r="Y515" s="130">
        <f t="shared" si="211"/>
        <v>1657614.699706018</v>
      </c>
    </row>
    <row r="516" spans="2:25" x14ac:dyDescent="0.25">
      <c r="B516" s="122" t="s">
        <v>780</v>
      </c>
      <c r="C516" s="122" t="s">
        <v>194</v>
      </c>
      <c r="D516" s="123" t="s">
        <v>472</v>
      </c>
      <c r="E516" s="123" t="s">
        <v>473</v>
      </c>
      <c r="F516" s="124">
        <v>978</v>
      </c>
      <c r="G516" s="125">
        <v>4</v>
      </c>
      <c r="H516" s="171" t="s">
        <v>474</v>
      </c>
      <c r="I516" s="126">
        <v>21358000</v>
      </c>
      <c r="J516" s="172">
        <v>0.1048</v>
      </c>
      <c r="K516" s="128">
        <f t="shared" si="204"/>
        <v>23596000</v>
      </c>
      <c r="L516" s="129">
        <v>1.4999999999999999E-2</v>
      </c>
      <c r="M516" s="130">
        <f t="shared" si="205"/>
        <v>23949940</v>
      </c>
      <c r="N516" s="125"/>
      <c r="O516" s="122"/>
      <c r="P516" s="131">
        <v>3.8189693168333614</v>
      </c>
      <c r="Q516" s="130">
        <v>90112400</v>
      </c>
      <c r="R516" s="131">
        <v>11.8</v>
      </c>
      <c r="S516" s="130">
        <v>278432800</v>
      </c>
      <c r="T516" s="130">
        <f t="shared" si="206"/>
        <v>368545200</v>
      </c>
      <c r="U516" s="130">
        <f t="shared" si="207"/>
        <v>90112400</v>
      </c>
      <c r="V516" s="130">
        <f t="shared" si="208"/>
        <v>0</v>
      </c>
      <c r="W516" s="130">
        <f t="shared" si="209"/>
        <v>278432800</v>
      </c>
      <c r="X516" s="130">
        <f t="shared" si="210"/>
        <v>0</v>
      </c>
      <c r="Y516" s="130">
        <f t="shared" si="211"/>
        <v>0</v>
      </c>
    </row>
    <row r="517" spans="2:25" x14ac:dyDescent="0.25">
      <c r="B517" s="122" t="s">
        <v>780</v>
      </c>
      <c r="C517" s="122" t="s">
        <v>194</v>
      </c>
      <c r="D517" s="123" t="s">
        <v>475</v>
      </c>
      <c r="E517" s="123" t="s">
        <v>476</v>
      </c>
      <c r="F517" s="124">
        <v>978</v>
      </c>
      <c r="G517" s="125">
        <v>4</v>
      </c>
      <c r="H517" s="171" t="s">
        <v>474</v>
      </c>
      <c r="I517" s="126">
        <v>21358000</v>
      </c>
      <c r="J517" s="172">
        <v>0.1148</v>
      </c>
      <c r="K517" s="128">
        <f t="shared" si="204"/>
        <v>23810000</v>
      </c>
      <c r="L517" s="129">
        <v>1.4999999999999999E-2</v>
      </c>
      <c r="M517" s="130">
        <f t="shared" si="205"/>
        <v>24167150</v>
      </c>
      <c r="N517" s="125"/>
      <c r="O517" s="122"/>
      <c r="P517" s="131">
        <v>7.7503569928601426</v>
      </c>
      <c r="Q517" s="130">
        <v>184536000</v>
      </c>
      <c r="R517" s="131">
        <v>0</v>
      </c>
      <c r="S517" s="130"/>
      <c r="T517" s="130">
        <f t="shared" si="206"/>
        <v>184536000</v>
      </c>
      <c r="U517" s="130">
        <f t="shared" si="207"/>
        <v>182877423.60352793</v>
      </c>
      <c r="V517" s="130">
        <f t="shared" si="208"/>
        <v>1658576.3964720666</v>
      </c>
      <c r="W517" s="130">
        <f t="shared" si="209"/>
        <v>0</v>
      </c>
      <c r="X517" s="130">
        <f t="shared" si="210"/>
        <v>0</v>
      </c>
      <c r="Y517" s="130">
        <f t="shared" si="211"/>
        <v>1658576.3964720666</v>
      </c>
    </row>
    <row r="518" spans="2:25" x14ac:dyDescent="0.25">
      <c r="B518" s="122" t="s">
        <v>781</v>
      </c>
      <c r="C518" s="122" t="s">
        <v>195</v>
      </c>
      <c r="D518" s="123" t="s">
        <v>472</v>
      </c>
      <c r="E518" s="123" t="s">
        <v>473</v>
      </c>
      <c r="F518" s="124">
        <v>980</v>
      </c>
      <c r="G518" s="125">
        <v>6</v>
      </c>
      <c r="H518" s="171" t="s">
        <v>474</v>
      </c>
      <c r="I518" s="126">
        <v>21358000</v>
      </c>
      <c r="J518" s="172">
        <v>0.1048</v>
      </c>
      <c r="K518" s="128">
        <f t="shared" si="204"/>
        <v>23596000</v>
      </c>
      <c r="L518" s="129">
        <v>1.4999999999999999E-2</v>
      </c>
      <c r="M518" s="130">
        <f t="shared" si="205"/>
        <v>23949940</v>
      </c>
      <c r="N518" s="125"/>
      <c r="O518" s="122"/>
      <c r="P518" s="131">
        <v>14.828453975250042</v>
      </c>
      <c r="Q518" s="130">
        <v>349892200</v>
      </c>
      <c r="R518" s="131">
        <v>22.8</v>
      </c>
      <c r="S518" s="130">
        <v>537988800</v>
      </c>
      <c r="T518" s="130">
        <f t="shared" si="206"/>
        <v>887881000</v>
      </c>
      <c r="U518" s="130">
        <f t="shared" si="207"/>
        <v>349892200</v>
      </c>
      <c r="V518" s="130">
        <f t="shared" si="208"/>
        <v>0</v>
      </c>
      <c r="W518" s="130">
        <f t="shared" si="209"/>
        <v>537988800</v>
      </c>
      <c r="X518" s="130">
        <f t="shared" si="210"/>
        <v>0</v>
      </c>
      <c r="Y518" s="130">
        <f t="shared" si="211"/>
        <v>0</v>
      </c>
    </row>
    <row r="519" spans="2:25" x14ac:dyDescent="0.25">
      <c r="B519" s="122" t="s">
        <v>781</v>
      </c>
      <c r="C519" s="122" t="s">
        <v>195</v>
      </c>
      <c r="D519" s="123" t="s">
        <v>475</v>
      </c>
      <c r="E519" s="123" t="s">
        <v>476</v>
      </c>
      <c r="F519" s="124">
        <v>980</v>
      </c>
      <c r="G519" s="125">
        <v>6</v>
      </c>
      <c r="H519" s="171" t="s">
        <v>474</v>
      </c>
      <c r="I519" s="126">
        <v>21358000</v>
      </c>
      <c r="J519" s="172">
        <v>0.1148</v>
      </c>
      <c r="K519" s="128">
        <f t="shared" si="204"/>
        <v>23810000</v>
      </c>
      <c r="L519" s="129">
        <v>1.4999999999999999E-2</v>
      </c>
      <c r="M519" s="130">
        <f t="shared" si="205"/>
        <v>24167150</v>
      </c>
      <c r="N519" s="125"/>
      <c r="O519" s="122"/>
      <c r="P519" s="131">
        <v>7.7490130197396052</v>
      </c>
      <c r="Q519" s="130">
        <v>184504000</v>
      </c>
      <c r="R519" s="131">
        <v>0</v>
      </c>
      <c r="S519" s="130"/>
      <c r="T519" s="130">
        <f t="shared" si="206"/>
        <v>184504000</v>
      </c>
      <c r="U519" s="130">
        <f t="shared" si="207"/>
        <v>182845711.21377572</v>
      </c>
      <c r="V519" s="130">
        <f t="shared" si="208"/>
        <v>1658288.7862242758</v>
      </c>
      <c r="W519" s="130">
        <f t="shared" si="209"/>
        <v>0</v>
      </c>
      <c r="X519" s="130">
        <f t="shared" si="210"/>
        <v>0</v>
      </c>
      <c r="Y519" s="130">
        <f t="shared" si="211"/>
        <v>1658288.7862242758</v>
      </c>
    </row>
    <row r="520" spans="2:25" x14ac:dyDescent="0.25">
      <c r="B520" s="122" t="s">
        <v>782</v>
      </c>
      <c r="C520" s="122" t="s">
        <v>196</v>
      </c>
      <c r="D520" s="123" t="s">
        <v>472</v>
      </c>
      <c r="E520" s="123" t="s">
        <v>473</v>
      </c>
      <c r="F520" s="124">
        <v>999</v>
      </c>
      <c r="G520" s="125">
        <v>4</v>
      </c>
      <c r="H520" s="171" t="s">
        <v>474</v>
      </c>
      <c r="I520" s="126">
        <v>21358000</v>
      </c>
      <c r="J520" s="172">
        <v>0.1048</v>
      </c>
      <c r="K520" s="128">
        <f t="shared" si="204"/>
        <v>23596000</v>
      </c>
      <c r="L520" s="129">
        <v>1.4999999999999999E-2</v>
      </c>
      <c r="M520" s="130">
        <f t="shared" si="205"/>
        <v>23949940</v>
      </c>
      <c r="N520" s="125"/>
      <c r="O520" s="122"/>
      <c r="P520" s="131">
        <v>10.218969316833361</v>
      </c>
      <c r="Q520" s="130">
        <v>241126800</v>
      </c>
      <c r="R520" s="131">
        <v>20.2</v>
      </c>
      <c r="S520" s="130">
        <v>476639200</v>
      </c>
      <c r="T520" s="130">
        <f t="shared" si="206"/>
        <v>717766000</v>
      </c>
      <c r="U520" s="130">
        <f t="shared" si="207"/>
        <v>241126799.99999997</v>
      </c>
      <c r="V520" s="130">
        <f t="shared" si="208"/>
        <v>0</v>
      </c>
      <c r="W520" s="130">
        <f t="shared" si="209"/>
        <v>476639200</v>
      </c>
      <c r="X520" s="130">
        <f t="shared" si="210"/>
        <v>0</v>
      </c>
      <c r="Y520" s="130">
        <f t="shared" si="211"/>
        <v>0</v>
      </c>
    </row>
    <row r="521" spans="2:25" x14ac:dyDescent="0.25">
      <c r="B521" s="122" t="s">
        <v>782</v>
      </c>
      <c r="C521" s="122" t="s">
        <v>196</v>
      </c>
      <c r="D521" s="123" t="s">
        <v>475</v>
      </c>
      <c r="E521" s="123" t="s">
        <v>476</v>
      </c>
      <c r="F521" s="124">
        <v>999</v>
      </c>
      <c r="G521" s="125">
        <v>4</v>
      </c>
      <c r="H521" s="171" t="s">
        <v>474</v>
      </c>
      <c r="I521" s="126">
        <v>21358000</v>
      </c>
      <c r="J521" s="172">
        <v>0.1148</v>
      </c>
      <c r="K521" s="128">
        <f t="shared" si="204"/>
        <v>23810000</v>
      </c>
      <c r="L521" s="129">
        <v>1.4999999999999999E-2</v>
      </c>
      <c r="M521" s="130">
        <f t="shared" si="205"/>
        <v>24167150</v>
      </c>
      <c r="N521" s="125"/>
      <c r="O521" s="122"/>
      <c r="P521" s="131">
        <v>9.3998320033599327</v>
      </c>
      <c r="Q521" s="130">
        <v>223810000</v>
      </c>
      <c r="R521" s="131">
        <v>0</v>
      </c>
      <c r="S521" s="130"/>
      <c r="T521" s="130">
        <f t="shared" si="206"/>
        <v>223810000</v>
      </c>
      <c r="U521" s="130">
        <f t="shared" si="207"/>
        <v>221798435.95128098</v>
      </c>
      <c r="V521" s="130">
        <f t="shared" si="208"/>
        <v>2011564.0487190187</v>
      </c>
      <c r="W521" s="130">
        <f t="shared" si="209"/>
        <v>0</v>
      </c>
      <c r="X521" s="130">
        <f t="shared" si="210"/>
        <v>0</v>
      </c>
      <c r="Y521" s="130">
        <f t="shared" si="211"/>
        <v>2011564.0487190187</v>
      </c>
    </row>
    <row r="522" spans="2:25" x14ac:dyDescent="0.25">
      <c r="B522" s="122" t="s">
        <v>783</v>
      </c>
      <c r="C522" s="122" t="s">
        <v>197</v>
      </c>
      <c r="D522" s="123" t="s">
        <v>472</v>
      </c>
      <c r="E522" s="123" t="s">
        <v>473</v>
      </c>
      <c r="F522" s="124">
        <v>985</v>
      </c>
      <c r="G522" s="125">
        <v>4</v>
      </c>
      <c r="H522" s="171" t="s">
        <v>474</v>
      </c>
      <c r="I522" s="126">
        <v>21358000</v>
      </c>
      <c r="J522" s="172">
        <v>0.1048</v>
      </c>
      <c r="K522" s="128">
        <f t="shared" si="204"/>
        <v>23596000</v>
      </c>
      <c r="L522" s="129">
        <v>1.4999999999999999E-2</v>
      </c>
      <c r="M522" s="130">
        <f t="shared" si="205"/>
        <v>23949940</v>
      </c>
      <c r="N522" s="125"/>
      <c r="O522" s="122"/>
      <c r="P522" s="131">
        <v>11.228453975250043</v>
      </c>
      <c r="Q522" s="130">
        <v>264946600</v>
      </c>
      <c r="R522" s="131">
        <v>21.2</v>
      </c>
      <c r="S522" s="130">
        <v>500235200</v>
      </c>
      <c r="T522" s="130">
        <f t="shared" si="206"/>
        <v>765181800</v>
      </c>
      <c r="U522" s="130">
        <f t="shared" si="207"/>
        <v>264946600</v>
      </c>
      <c r="V522" s="130">
        <f t="shared" si="208"/>
        <v>0</v>
      </c>
      <c r="W522" s="130">
        <f t="shared" si="209"/>
        <v>500235200</v>
      </c>
      <c r="X522" s="130">
        <f t="shared" si="210"/>
        <v>0</v>
      </c>
      <c r="Y522" s="130">
        <f t="shared" si="211"/>
        <v>0</v>
      </c>
    </row>
    <row r="523" spans="2:25" x14ac:dyDescent="0.25">
      <c r="B523" s="122" t="s">
        <v>783</v>
      </c>
      <c r="C523" s="122" t="s">
        <v>197</v>
      </c>
      <c r="D523" s="123" t="s">
        <v>475</v>
      </c>
      <c r="E523" s="123" t="s">
        <v>476</v>
      </c>
      <c r="F523" s="124">
        <v>985</v>
      </c>
      <c r="G523" s="125">
        <v>4</v>
      </c>
      <c r="H523" s="171" t="s">
        <v>474</v>
      </c>
      <c r="I523" s="126">
        <v>21358000</v>
      </c>
      <c r="J523" s="172">
        <v>0.1148</v>
      </c>
      <c r="K523" s="128">
        <f t="shared" si="204"/>
        <v>23810000</v>
      </c>
      <c r="L523" s="129">
        <v>1.4999999999999999E-2</v>
      </c>
      <c r="M523" s="130">
        <f t="shared" si="205"/>
        <v>24167150</v>
      </c>
      <c r="N523" s="125"/>
      <c r="O523" s="122"/>
      <c r="P523" s="131">
        <v>9.750104997900042</v>
      </c>
      <c r="Q523" s="130">
        <v>232150000</v>
      </c>
      <c r="R523" s="131">
        <v>0</v>
      </c>
      <c r="S523" s="130"/>
      <c r="T523" s="130">
        <f t="shared" si="206"/>
        <v>232150000</v>
      </c>
      <c r="U523" s="130">
        <f t="shared" si="207"/>
        <v>230063477.53044939</v>
      </c>
      <c r="V523" s="130">
        <f t="shared" si="208"/>
        <v>2086522.4695506096</v>
      </c>
      <c r="W523" s="130">
        <f t="shared" si="209"/>
        <v>0</v>
      </c>
      <c r="X523" s="130">
        <f t="shared" si="210"/>
        <v>0</v>
      </c>
      <c r="Y523" s="130">
        <f t="shared" si="211"/>
        <v>2086522.4695506096</v>
      </c>
    </row>
    <row r="524" spans="2:25" x14ac:dyDescent="0.25">
      <c r="B524" s="122" t="s">
        <v>784</v>
      </c>
      <c r="C524" s="122" t="s">
        <v>198</v>
      </c>
      <c r="D524" s="123" t="s">
        <v>472</v>
      </c>
      <c r="E524" s="123" t="s">
        <v>473</v>
      </c>
      <c r="F524" s="124">
        <v>991</v>
      </c>
      <c r="G524" s="186">
        <v>5</v>
      </c>
      <c r="H524" s="171" t="s">
        <v>474</v>
      </c>
      <c r="I524" s="126">
        <v>21358000</v>
      </c>
      <c r="J524" s="172">
        <v>0.1048</v>
      </c>
      <c r="K524" s="128">
        <f t="shared" si="204"/>
        <v>23596000</v>
      </c>
      <c r="L524" s="129">
        <v>1.4999999999999999E-2</v>
      </c>
      <c r="M524" s="130">
        <f t="shared" si="205"/>
        <v>23949940</v>
      </c>
      <c r="N524" s="125"/>
      <c r="O524" s="122"/>
      <c r="P524" s="131">
        <v>20.256907950500086</v>
      </c>
      <c r="Q524" s="130">
        <v>477982000</v>
      </c>
      <c r="R524" s="131">
        <v>24.837938633666724</v>
      </c>
      <c r="S524" s="130">
        <v>586076000</v>
      </c>
      <c r="T524" s="130">
        <f t="shared" si="206"/>
        <v>1064058000</v>
      </c>
      <c r="U524" s="130">
        <f t="shared" si="207"/>
        <v>477982000</v>
      </c>
      <c r="V524" s="130">
        <f t="shared" si="208"/>
        <v>0</v>
      </c>
      <c r="W524" s="130">
        <f t="shared" si="209"/>
        <v>586076000</v>
      </c>
      <c r="X524" s="130">
        <f t="shared" si="210"/>
        <v>0</v>
      </c>
      <c r="Y524" s="130">
        <f t="shared" si="211"/>
        <v>0</v>
      </c>
    </row>
    <row r="525" spans="2:25" x14ac:dyDescent="0.25">
      <c r="B525" s="122" t="s">
        <v>784</v>
      </c>
      <c r="C525" s="122" t="s">
        <v>198</v>
      </c>
      <c r="D525" s="123" t="s">
        <v>475</v>
      </c>
      <c r="E525" s="123" t="s">
        <v>476</v>
      </c>
      <c r="F525" s="124">
        <v>991</v>
      </c>
      <c r="G525" s="186">
        <v>5</v>
      </c>
      <c r="H525" s="171" t="s">
        <v>474</v>
      </c>
      <c r="I525" s="126">
        <v>21358000</v>
      </c>
      <c r="J525" s="172">
        <v>0.1148</v>
      </c>
      <c r="K525" s="128">
        <f t="shared" si="204"/>
        <v>23810000</v>
      </c>
      <c r="L525" s="129">
        <v>1.4999999999999999E-2</v>
      </c>
      <c r="M525" s="130">
        <f t="shared" si="205"/>
        <v>24167150</v>
      </c>
      <c r="N525" s="125"/>
      <c r="O525" s="122"/>
      <c r="P525" s="131">
        <v>11.337085258294834</v>
      </c>
      <c r="Q525" s="130">
        <v>269936000</v>
      </c>
      <c r="R525" s="131">
        <v>0</v>
      </c>
      <c r="S525" s="130"/>
      <c r="T525" s="130">
        <f t="shared" si="206"/>
        <v>269936000</v>
      </c>
      <c r="U525" s="130">
        <f t="shared" si="207"/>
        <v>267509863.75472492</v>
      </c>
      <c r="V525" s="130">
        <f t="shared" si="208"/>
        <v>2426136.2452750802</v>
      </c>
      <c r="W525" s="130">
        <f t="shared" si="209"/>
        <v>0</v>
      </c>
      <c r="X525" s="130">
        <f t="shared" si="210"/>
        <v>0</v>
      </c>
      <c r="Y525" s="130">
        <f t="shared" si="211"/>
        <v>2426136.2452750802</v>
      </c>
    </row>
    <row r="526" spans="2:25" x14ac:dyDescent="0.25">
      <c r="B526" s="122"/>
      <c r="C526" s="132" t="s">
        <v>45</v>
      </c>
      <c r="D526" s="174"/>
      <c r="E526" s="174"/>
      <c r="F526" s="134"/>
      <c r="G526" s="134"/>
      <c r="H526" s="175"/>
      <c r="I526" s="126"/>
      <c r="J526" s="172" t="s">
        <v>544</v>
      </c>
      <c r="K526" s="128"/>
      <c r="L526" s="125"/>
      <c r="M526" s="122"/>
      <c r="N526" s="125"/>
      <c r="O526" s="122"/>
      <c r="P526" s="131"/>
      <c r="Q526" s="130"/>
      <c r="R526" s="131"/>
      <c r="S526" s="130"/>
      <c r="T526" s="130"/>
      <c r="U526" s="176"/>
      <c r="V526" s="130"/>
      <c r="W526" s="130"/>
      <c r="X526" s="130"/>
      <c r="Y526" s="130"/>
    </row>
    <row r="527" spans="2:25" ht="14.5" x14ac:dyDescent="0.35">
      <c r="B527" s="187" t="s">
        <v>785</v>
      </c>
      <c r="C527" s="122" t="s">
        <v>191</v>
      </c>
      <c r="D527" s="123" t="s">
        <v>472</v>
      </c>
      <c r="E527" s="123" t="s">
        <v>473</v>
      </c>
      <c r="F527" s="124">
        <v>105986</v>
      </c>
      <c r="G527" s="125">
        <v>8</v>
      </c>
      <c r="H527" s="171" t="s">
        <v>474</v>
      </c>
      <c r="I527" s="126">
        <v>15803000</v>
      </c>
      <c r="J527" s="172">
        <v>0.1048</v>
      </c>
      <c r="K527" s="128">
        <f>+ROUND((I527*J527)+I527,-3)</f>
        <v>17459000</v>
      </c>
      <c r="L527" s="129">
        <v>1.4999999999999999E-2</v>
      </c>
      <c r="M527" s="130">
        <f>+(K527*L527)+K527</f>
        <v>17720885</v>
      </c>
      <c r="N527" s="129">
        <v>0.02</v>
      </c>
      <c r="O527" s="130">
        <f>+(K527*N527)+K527</f>
        <v>17808180</v>
      </c>
      <c r="P527" s="131">
        <v>5.58</v>
      </c>
      <c r="Q527" s="130">
        <v>97421220</v>
      </c>
      <c r="R527" s="131">
        <v>5.98</v>
      </c>
      <c r="S527" s="130">
        <v>104404820</v>
      </c>
      <c r="T527" s="130">
        <f t="shared" ref="T527:T531" si="212">Q527+S527</f>
        <v>201826040</v>
      </c>
      <c r="U527" s="130">
        <f>+ROUND((I527*$U$11)+I527,-3)*P527</f>
        <v>97421220</v>
      </c>
      <c r="V527" s="130">
        <f>Q527-U527</f>
        <v>0</v>
      </c>
      <c r="W527" s="130">
        <f>+ROUND((I527*$W$11)+I527,-3)*R527</f>
        <v>104404820</v>
      </c>
      <c r="X527" s="130">
        <f>S527-W527</f>
        <v>0</v>
      </c>
      <c r="Y527" s="130">
        <f>V527+X527</f>
        <v>0</v>
      </c>
    </row>
    <row r="528" spans="2:25" ht="14.5" x14ac:dyDescent="0.35">
      <c r="B528" s="187" t="s">
        <v>785</v>
      </c>
      <c r="C528" s="122" t="s">
        <v>191</v>
      </c>
      <c r="D528" s="123" t="s">
        <v>475</v>
      </c>
      <c r="E528" s="123" t="s">
        <v>476</v>
      </c>
      <c r="F528" s="124">
        <v>105986</v>
      </c>
      <c r="G528" s="125">
        <v>8</v>
      </c>
      <c r="H528" s="171" t="s">
        <v>474</v>
      </c>
      <c r="I528" s="126">
        <v>15803000</v>
      </c>
      <c r="J528" s="172">
        <v>0.1148</v>
      </c>
      <c r="K528" s="128">
        <f>+ROUND((I528*J528)+I528,-3)</f>
        <v>17617000</v>
      </c>
      <c r="L528" s="129">
        <v>1.4999999999999999E-2</v>
      </c>
      <c r="M528" s="130">
        <f>+(K528*L528)+K528</f>
        <v>17881255</v>
      </c>
      <c r="N528" s="129">
        <v>0.02</v>
      </c>
      <c r="O528" s="130">
        <f>+(K528*N528)+K528</f>
        <v>17969340</v>
      </c>
      <c r="P528" s="131">
        <v>0.99103139013452912</v>
      </c>
      <c r="Q528" s="130">
        <v>17459000</v>
      </c>
      <c r="R528" s="131">
        <v>0.99103139013452912</v>
      </c>
      <c r="S528" s="130">
        <v>17459000</v>
      </c>
      <c r="T528" s="130">
        <f t="shared" si="212"/>
        <v>34918000</v>
      </c>
      <c r="U528" s="130">
        <f>+ROUND((I528*$U$11)+I528,-3)*P528</f>
        <v>17302417.040358745</v>
      </c>
      <c r="V528" s="130">
        <f>Q528-U528</f>
        <v>156582.95964125544</v>
      </c>
      <c r="W528" s="130">
        <f>+ROUND((I528*$W$11)+I528,-3)*R528</f>
        <v>17302417.040358745</v>
      </c>
      <c r="X528" s="130">
        <f>S528-W528</f>
        <v>156582.95964125544</v>
      </c>
      <c r="Y528" s="130">
        <f>V528+X528</f>
        <v>313165.91928251088</v>
      </c>
    </row>
    <row r="529" spans="2:25" x14ac:dyDescent="0.25">
      <c r="B529" s="122" t="s">
        <v>786</v>
      </c>
      <c r="C529" s="122" t="s">
        <v>189</v>
      </c>
      <c r="D529" s="123" t="s">
        <v>472</v>
      </c>
      <c r="E529" s="123" t="s">
        <v>520</v>
      </c>
      <c r="F529" s="125">
        <v>106457</v>
      </c>
      <c r="G529" s="125">
        <v>4</v>
      </c>
      <c r="H529" s="171" t="s">
        <v>474</v>
      </c>
      <c r="I529" s="126">
        <v>12277000</v>
      </c>
      <c r="J529" s="172">
        <v>0.1048</v>
      </c>
      <c r="K529" s="128">
        <f>+ROUND((I529*J529)+I529,-3)</f>
        <v>13564000</v>
      </c>
      <c r="L529" s="129">
        <v>1.4999999999999999E-2</v>
      </c>
      <c r="M529" s="130">
        <f>+(K529*L529)+K529</f>
        <v>13767460</v>
      </c>
      <c r="N529" s="129">
        <v>0.02</v>
      </c>
      <c r="O529" s="130">
        <f>+(K529*N529)+K529</f>
        <v>13835280</v>
      </c>
      <c r="P529" s="131"/>
      <c r="Q529" s="130"/>
      <c r="R529" s="131"/>
      <c r="S529" s="130"/>
      <c r="T529" s="130">
        <f t="shared" si="212"/>
        <v>0</v>
      </c>
      <c r="U529" s="130">
        <f>+ROUND((I529*$U$11)+I529,-3)*P529</f>
        <v>0</v>
      </c>
      <c r="V529" s="130">
        <f>Q529-U529</f>
        <v>0</v>
      </c>
      <c r="W529" s="130">
        <f>+ROUND((I529*$W$11)+I529,-3)*R529</f>
        <v>0</v>
      </c>
      <c r="X529" s="130">
        <f>S529-W529</f>
        <v>0</v>
      </c>
      <c r="Y529" s="130">
        <f>V529+X529</f>
        <v>0</v>
      </c>
    </row>
    <row r="530" spans="2:25" x14ac:dyDescent="0.25">
      <c r="B530" s="122" t="s">
        <v>787</v>
      </c>
      <c r="C530" s="122" t="s">
        <v>190</v>
      </c>
      <c r="D530" s="123" t="s">
        <v>472</v>
      </c>
      <c r="E530" s="123" t="s">
        <v>473</v>
      </c>
      <c r="F530" s="124">
        <v>53582</v>
      </c>
      <c r="G530" s="125">
        <v>4</v>
      </c>
      <c r="H530" s="171" t="s">
        <v>474</v>
      </c>
      <c r="I530" s="126">
        <v>14769000</v>
      </c>
      <c r="J530" s="172">
        <v>0.1048</v>
      </c>
      <c r="K530" s="128">
        <f>+ROUND((I530*J530)+I530,-3)</f>
        <v>16317000</v>
      </c>
      <c r="L530" s="129">
        <v>1.4999999999999999E-2</v>
      </c>
      <c r="M530" s="130">
        <f>+(K530*L530)+K530</f>
        <v>16561755</v>
      </c>
      <c r="N530" s="129">
        <v>0.02</v>
      </c>
      <c r="O530" s="130">
        <f>+(K530*N530)+K530</f>
        <v>16643340</v>
      </c>
      <c r="P530" s="131">
        <v>42.78</v>
      </c>
      <c r="Q530" s="130">
        <v>698041260</v>
      </c>
      <c r="R530" s="131">
        <v>20.402243059385917</v>
      </c>
      <c r="S530" s="130">
        <v>332903400</v>
      </c>
      <c r="T530" s="130">
        <f t="shared" si="212"/>
        <v>1030944660</v>
      </c>
      <c r="U530" s="130">
        <f>+ROUND((I530*$U$11)+I530,-3)*P530</f>
        <v>698041260</v>
      </c>
      <c r="V530" s="130">
        <f>Q530-U530</f>
        <v>0</v>
      </c>
      <c r="W530" s="130">
        <f>+ROUND((I530*$W$11)+I530,-3)*R530</f>
        <v>332903400</v>
      </c>
      <c r="X530" s="130">
        <f>S530-W530</f>
        <v>0</v>
      </c>
      <c r="Y530" s="130">
        <f>V530+X530</f>
        <v>0</v>
      </c>
    </row>
    <row r="531" spans="2:25" x14ac:dyDescent="0.25">
      <c r="B531" s="122" t="s">
        <v>787</v>
      </c>
      <c r="C531" s="122" t="s">
        <v>190</v>
      </c>
      <c r="D531" s="123" t="s">
        <v>475</v>
      </c>
      <c r="E531" s="123" t="s">
        <v>476</v>
      </c>
      <c r="F531" s="124">
        <v>53582</v>
      </c>
      <c r="G531" s="125">
        <v>4</v>
      </c>
      <c r="H531" s="171" t="s">
        <v>474</v>
      </c>
      <c r="I531" s="126">
        <v>14769000</v>
      </c>
      <c r="J531" s="172">
        <v>0.1148</v>
      </c>
      <c r="K531" s="128">
        <f>+ROUND((I531*J531)+I531,-3)</f>
        <v>16464000</v>
      </c>
      <c r="L531" s="129">
        <v>1.4999999999999999E-2</v>
      </c>
      <c r="M531" s="130">
        <f>+(K531*L531)+K531</f>
        <v>16710960</v>
      </c>
      <c r="N531" s="129">
        <v>0.02</v>
      </c>
      <c r="O531" s="130">
        <f>+(K531*N531)+K531</f>
        <v>16793280</v>
      </c>
      <c r="P531" s="131">
        <v>0</v>
      </c>
      <c r="Q531" s="130">
        <v>0</v>
      </c>
      <c r="R531" s="131">
        <v>19.776967930029155</v>
      </c>
      <c r="S531" s="130">
        <v>325608000</v>
      </c>
      <c r="T531" s="130">
        <f t="shared" si="212"/>
        <v>325608000</v>
      </c>
      <c r="U531" s="130">
        <f>+ROUND((I531*$U$11)+I531,-3)*P531</f>
        <v>0</v>
      </c>
      <c r="V531" s="130">
        <f>Q531-U531</f>
        <v>0</v>
      </c>
      <c r="W531" s="130">
        <f>+ROUND((I531*$W$11)+I531,-3)*R531</f>
        <v>322700785.71428573</v>
      </c>
      <c r="X531" s="130">
        <f>S531-W531</f>
        <v>2907214.2857142687</v>
      </c>
      <c r="Y531" s="130">
        <f>V531+X531</f>
        <v>2907214.2857142687</v>
      </c>
    </row>
    <row r="532" spans="2:25" x14ac:dyDescent="0.25">
      <c r="B532" s="122"/>
      <c r="C532" s="132" t="s">
        <v>51</v>
      </c>
      <c r="D532" s="159"/>
      <c r="E532" s="174"/>
      <c r="F532" s="134"/>
      <c r="G532" s="134"/>
      <c r="H532" s="175"/>
      <c r="I532" s="126"/>
      <c r="J532" s="162" t="s">
        <v>544</v>
      </c>
      <c r="K532" s="128"/>
      <c r="L532" s="125"/>
      <c r="M532" s="122"/>
      <c r="N532" s="125"/>
      <c r="O532" s="122"/>
      <c r="P532" s="131"/>
      <c r="Q532" s="130"/>
      <c r="R532" s="131"/>
      <c r="S532" s="130"/>
      <c r="T532" s="130"/>
      <c r="U532" s="176"/>
      <c r="V532" s="130"/>
      <c r="W532" s="130"/>
      <c r="X532" s="130"/>
      <c r="Y532" s="130"/>
    </row>
    <row r="533" spans="2:25" x14ac:dyDescent="0.25">
      <c r="B533" s="122" t="s">
        <v>788</v>
      </c>
      <c r="C533" s="122" t="s">
        <v>211</v>
      </c>
      <c r="D533" s="123" t="s">
        <v>472</v>
      </c>
      <c r="E533" s="123" t="s">
        <v>473</v>
      </c>
      <c r="F533" s="124">
        <v>1038</v>
      </c>
      <c r="G533" s="125">
        <v>6</v>
      </c>
      <c r="H533" s="171" t="s">
        <v>474</v>
      </c>
      <c r="I533" s="126">
        <v>9786000</v>
      </c>
      <c r="J533" s="162">
        <v>0.1048</v>
      </c>
      <c r="K533" s="128">
        <f>+ROUND((I533*J533)+I533,-3)</f>
        <v>10812000</v>
      </c>
      <c r="L533" s="177">
        <v>1.4999999999999999E-2</v>
      </c>
      <c r="M533" s="130">
        <f>+(K533*L533)+K533</f>
        <v>10974180</v>
      </c>
      <c r="N533" s="129">
        <v>0.02</v>
      </c>
      <c r="O533" s="130">
        <f>+(K533*N533)+K533</f>
        <v>11028240</v>
      </c>
      <c r="P533" s="131">
        <v>11.7</v>
      </c>
      <c r="Q533" s="130">
        <v>126500400</v>
      </c>
      <c r="R533" s="131">
        <v>14.2</v>
      </c>
      <c r="S533" s="130">
        <v>153530400</v>
      </c>
      <c r="T533" s="130">
        <f t="shared" ref="T533:T536" si="213">Q533+S533</f>
        <v>280030800</v>
      </c>
      <c r="U533" s="130">
        <f>+ROUND((I533*$U$11)+I533,-3)*P533</f>
        <v>126500399.99999999</v>
      </c>
      <c r="V533" s="130">
        <f>Q533-U533</f>
        <v>0</v>
      </c>
      <c r="W533" s="130">
        <f>+ROUND((I533*$W$11)+I533,-3)*R533</f>
        <v>153530400</v>
      </c>
      <c r="X533" s="130">
        <f>S533-W533</f>
        <v>0</v>
      </c>
      <c r="Y533" s="130">
        <f>V533+X533</f>
        <v>0</v>
      </c>
    </row>
    <row r="534" spans="2:25" x14ac:dyDescent="0.25">
      <c r="B534" s="122" t="s">
        <v>788</v>
      </c>
      <c r="C534" s="122" t="s">
        <v>211</v>
      </c>
      <c r="D534" s="123" t="s">
        <v>475</v>
      </c>
      <c r="E534" s="123" t="s">
        <v>476</v>
      </c>
      <c r="F534" s="124">
        <v>1038</v>
      </c>
      <c r="G534" s="125">
        <v>6</v>
      </c>
      <c r="H534" s="171" t="s">
        <v>474</v>
      </c>
      <c r="I534" s="126">
        <v>9786000</v>
      </c>
      <c r="J534" s="162">
        <v>0.1148</v>
      </c>
      <c r="K534" s="128">
        <f>+ROUND((I534*J534)+I534,-3)</f>
        <v>10909000</v>
      </c>
      <c r="L534" s="177">
        <v>1.4999999999999999E-2</v>
      </c>
      <c r="M534" s="130">
        <f>+(K534*L534)+K534</f>
        <v>11072635</v>
      </c>
      <c r="N534" s="129">
        <v>0.02</v>
      </c>
      <c r="O534" s="130">
        <f>+(K534*N534)+K534</f>
        <v>11127180</v>
      </c>
      <c r="P534" s="131">
        <v>2.9733247777064808</v>
      </c>
      <c r="Q534" s="130">
        <v>32436000</v>
      </c>
      <c r="R534" s="131">
        <v>0.99110825923549362</v>
      </c>
      <c r="S534" s="130">
        <v>10812000</v>
      </c>
      <c r="T534" s="130">
        <f t="shared" si="213"/>
        <v>43248000</v>
      </c>
      <c r="U534" s="130">
        <f>+ROUND((I534*$U$11)+I534,-3)*P534</f>
        <v>32147587.49656247</v>
      </c>
      <c r="V534" s="130">
        <f>Q534-U534</f>
        <v>288412.50343753025</v>
      </c>
      <c r="W534" s="130">
        <f>+ROUND((I534*$W$11)+I534,-3)*R534</f>
        <v>10715862.498854157</v>
      </c>
      <c r="X534" s="130">
        <f>S534-W534</f>
        <v>96137.501145843416</v>
      </c>
      <c r="Y534" s="130">
        <f>V534+X534</f>
        <v>384550.00458337367</v>
      </c>
    </row>
    <row r="535" spans="2:25" x14ac:dyDescent="0.25">
      <c r="B535" s="122" t="s">
        <v>789</v>
      </c>
      <c r="C535" s="122" t="s">
        <v>210</v>
      </c>
      <c r="D535" s="123" t="s">
        <v>472</v>
      </c>
      <c r="E535" s="123" t="s">
        <v>473</v>
      </c>
      <c r="F535" s="124">
        <v>1030</v>
      </c>
      <c r="G535" s="125">
        <v>4</v>
      </c>
      <c r="H535" s="171" t="s">
        <v>474</v>
      </c>
      <c r="I535" s="126">
        <v>8984000</v>
      </c>
      <c r="J535" s="162">
        <v>0.1048</v>
      </c>
      <c r="K535" s="128">
        <f>+ROUND((I535*J535)+I535,-3)</f>
        <v>9926000</v>
      </c>
      <c r="L535" s="129">
        <v>1.4999999999999999E-2</v>
      </c>
      <c r="M535" s="130">
        <f>+(K535*L535)+K535</f>
        <v>10074890</v>
      </c>
      <c r="N535" s="129">
        <v>0.02</v>
      </c>
      <c r="O535" s="130">
        <f>+(K535*N535)+K535</f>
        <v>10124520</v>
      </c>
      <c r="P535" s="131">
        <v>7.022677815837195</v>
      </c>
      <c r="Q535" s="130">
        <v>69707100</v>
      </c>
      <c r="R535" s="131">
        <v>5.1332460205520851</v>
      </c>
      <c r="S535" s="130">
        <v>50952600</v>
      </c>
      <c r="T535" s="130">
        <f t="shared" si="213"/>
        <v>120659700</v>
      </c>
      <c r="U535" s="130">
        <f>+ROUND((I535*$U$11)+I535,-3)*P535</f>
        <v>69707100</v>
      </c>
      <c r="V535" s="130">
        <f>Q535-U535</f>
        <v>0</v>
      </c>
      <c r="W535" s="130">
        <f>+ROUND((I535*$W$11)+I535,-3)*R535</f>
        <v>50952600</v>
      </c>
      <c r="X535" s="130">
        <f>S535-W535</f>
        <v>0</v>
      </c>
      <c r="Y535" s="130">
        <f>V535+X535</f>
        <v>0</v>
      </c>
    </row>
    <row r="536" spans="2:25" ht="12" thickBot="1" x14ac:dyDescent="0.3">
      <c r="B536" s="122" t="s">
        <v>789</v>
      </c>
      <c r="C536" s="122" t="s">
        <v>210</v>
      </c>
      <c r="D536" s="123" t="s">
        <v>475</v>
      </c>
      <c r="E536" s="123" t="s">
        <v>476</v>
      </c>
      <c r="F536" s="124">
        <v>1030</v>
      </c>
      <c r="G536" s="125">
        <v>4</v>
      </c>
      <c r="H536" s="171" t="s">
        <v>474</v>
      </c>
      <c r="I536" s="126">
        <v>8984000</v>
      </c>
      <c r="J536" s="162">
        <v>0.1148</v>
      </c>
      <c r="K536" s="128">
        <f>+ROUND((I536*J536)+I536,-3)</f>
        <v>10015000</v>
      </c>
      <c r="L536" s="129">
        <v>1.4999999999999999E-2</v>
      </c>
      <c r="M536" s="130">
        <f>+(K536*L536)+K536</f>
        <v>10165225</v>
      </c>
      <c r="N536" s="129">
        <v>0.02</v>
      </c>
      <c r="O536" s="130">
        <f>+(K536*N536)+K536</f>
        <v>10215300</v>
      </c>
      <c r="P536" s="131">
        <v>2.9733399900149777</v>
      </c>
      <c r="Q536" s="130">
        <v>29778000</v>
      </c>
      <c r="R536" s="131">
        <v>1.9822266600099849</v>
      </c>
      <c r="S536" s="130">
        <v>19852000</v>
      </c>
      <c r="T536" s="130">
        <f t="shared" si="213"/>
        <v>49630000</v>
      </c>
      <c r="U536" s="130">
        <f>+ROUND((I536*$U$11)+I536,-3)*P536</f>
        <v>29513372.74088867</v>
      </c>
      <c r="V536" s="130">
        <f>Q536-U536</f>
        <v>264627.25911132991</v>
      </c>
      <c r="W536" s="130">
        <f>+ROUND((I536*$W$11)+I536,-3)*R536</f>
        <v>19675581.827259112</v>
      </c>
      <c r="X536" s="130">
        <f>S536-W536</f>
        <v>176418.17274088785</v>
      </c>
      <c r="Y536" s="130">
        <f>V536+X536</f>
        <v>441045.43185221776</v>
      </c>
    </row>
    <row r="537" spans="2:25" ht="12" thickBot="1" x14ac:dyDescent="0.3">
      <c r="B537" s="122"/>
      <c r="C537" s="188" t="s">
        <v>219</v>
      </c>
      <c r="D537" s="189"/>
      <c r="E537" s="190"/>
      <c r="F537" s="189"/>
      <c r="G537" s="191"/>
      <c r="H537" s="189"/>
      <c r="I537" s="192">
        <f>SUM(I133:I536)</f>
        <v>6034771000</v>
      </c>
      <c r="J537" s="189"/>
      <c r="K537" s="192">
        <f>SUM(K133:K536)</f>
        <v>6704622000</v>
      </c>
      <c r="L537" s="189"/>
      <c r="M537" s="193">
        <f>SUM(M133:M536)</f>
        <v>6793295880</v>
      </c>
      <c r="N537" s="189"/>
      <c r="O537" s="192">
        <f t="shared" ref="O537:Y537" si="214">SUM(O133:O536)</f>
        <v>3998229135</v>
      </c>
      <c r="P537" s="194">
        <f t="shared" si="214"/>
        <v>3836.7860453564535</v>
      </c>
      <c r="Q537" s="189">
        <f t="shared" si="214"/>
        <v>63106688770</v>
      </c>
      <c r="R537" s="194">
        <f t="shared" si="214"/>
        <v>3751.5218528767759</v>
      </c>
      <c r="S537" s="195">
        <f t="shared" si="214"/>
        <v>59717947478</v>
      </c>
      <c r="T537" s="189">
        <f t="shared" si="214"/>
        <v>122520638248</v>
      </c>
      <c r="U537" s="189">
        <f t="shared" si="214"/>
        <v>62607157738.288559</v>
      </c>
      <c r="V537" s="189">
        <f t="shared" si="214"/>
        <v>195533031.71147889</v>
      </c>
      <c r="W537" s="189">
        <f t="shared" si="214"/>
        <v>59568557351.844513</v>
      </c>
      <c r="X537" s="189">
        <f t="shared" si="214"/>
        <v>149390126.15547642</v>
      </c>
      <c r="Y537" s="189">
        <f t="shared" si="214"/>
        <v>344923157.86695552</v>
      </c>
    </row>
    <row r="538" spans="2:25" ht="12" thickBot="1" x14ac:dyDescent="0.3">
      <c r="B538" s="122"/>
      <c r="C538" s="196" t="s">
        <v>220</v>
      </c>
      <c r="D538" s="149"/>
      <c r="E538" s="150"/>
      <c r="F538" s="151"/>
      <c r="G538" s="152"/>
      <c r="H538" s="153"/>
      <c r="I538" s="154"/>
      <c r="J538" s="154"/>
      <c r="K538" s="155">
        <f>SUMPRODUCT(J133:J536,K133:K536)/K537</f>
        <v>0.10865976861931964</v>
      </c>
      <c r="L538" s="197"/>
      <c r="M538" s="198"/>
      <c r="N538" s="197"/>
      <c r="O538" s="156"/>
      <c r="P538" s="154"/>
      <c r="Q538" s="154"/>
      <c r="R538" s="154"/>
      <c r="S538" s="154"/>
      <c r="T538" s="155">
        <f>SUMPRODUCT(T133:T536,J133:J536)/T537</f>
        <v>0.10780477118177277</v>
      </c>
      <c r="U538" s="199"/>
      <c r="V538" s="200"/>
      <c r="W538" s="149"/>
      <c r="X538" s="150"/>
      <c r="Y538" s="151"/>
    </row>
    <row r="539" spans="2:25" ht="12" thickBot="1" x14ac:dyDescent="0.3">
      <c r="B539" s="122"/>
      <c r="C539" s="201" t="s">
        <v>221</v>
      </c>
      <c r="D539" s="202"/>
      <c r="E539" s="203"/>
      <c r="F539" s="204"/>
      <c r="G539" s="205"/>
      <c r="H539" s="206"/>
      <c r="I539" s="207"/>
      <c r="J539" s="207"/>
      <c r="K539" s="208"/>
      <c r="L539" s="209"/>
      <c r="M539" s="208"/>
      <c r="N539" s="209"/>
      <c r="O539" s="209"/>
      <c r="P539" s="194">
        <f>P129+P537</f>
        <v>18594.591613739292</v>
      </c>
      <c r="Q539" s="209">
        <f>Q129+Q537</f>
        <v>304502690779.73999</v>
      </c>
      <c r="R539" s="194">
        <f>R129+R537</f>
        <v>18346.940390994147</v>
      </c>
      <c r="S539" s="209">
        <f>S129+S537</f>
        <v>299125405003.78003</v>
      </c>
      <c r="T539" s="210">
        <f>((T537*T538)+(T129*T130))/(T129+T537)</f>
        <v>0.106386252890322</v>
      </c>
      <c r="U539" s="211"/>
      <c r="V539" s="209">
        <f>V129+V537</f>
        <v>473736202.91548467</v>
      </c>
      <c r="W539" s="202"/>
      <c r="X539" s="209">
        <f>X129+X537</f>
        <v>400381448.29040402</v>
      </c>
      <c r="Y539" s="209">
        <f>Y129+Y537</f>
        <v>874117651.20588899</v>
      </c>
    </row>
    <row r="540" spans="2:25" ht="12" thickBot="1" x14ac:dyDescent="0.3">
      <c r="B540" s="122"/>
      <c r="C540" s="196" t="s">
        <v>222</v>
      </c>
      <c r="D540" s="149"/>
      <c r="E540" s="150"/>
      <c r="F540" s="212"/>
      <c r="G540" s="152"/>
      <c r="H540" s="153"/>
      <c r="I540" s="154"/>
      <c r="J540" s="154"/>
      <c r="K540" s="154"/>
      <c r="L540" s="154"/>
      <c r="M540" s="154"/>
      <c r="N540" s="154"/>
      <c r="O540" s="156"/>
      <c r="P540" s="154"/>
      <c r="Q540" s="154"/>
      <c r="R540" s="154"/>
      <c r="S540" s="154"/>
      <c r="T540" s="154"/>
      <c r="U540" s="199"/>
      <c r="V540" s="200"/>
      <c r="W540" s="149"/>
      <c r="X540" s="150"/>
      <c r="Y540" s="212"/>
    </row>
    <row r="541" spans="2:25" x14ac:dyDescent="0.25">
      <c r="C541" s="213"/>
    </row>
    <row r="542" spans="2:25" x14ac:dyDescent="0.25">
      <c r="C542" s="214" t="s">
        <v>223</v>
      </c>
    </row>
    <row r="543" spans="2:25" x14ac:dyDescent="0.25">
      <c r="C543" s="215" t="s">
        <v>224</v>
      </c>
    </row>
  </sheetData>
  <sheetProtection algorithmName="SHA-512" hashValue="zVYHAj3gfN7+NGA7Z0sS91XvY6e3LGhNq4LmtbKlKeKSWnJ/L8cis4bshZvjxL3x/xKnMnFBVZEScKO/17yURg==" saltValue="i6tbKkv2J4jwwY+4MX1Ijg==" spinCount="100000" sheet="1" formatCells="0" formatColumns="0" formatRows="0" insertColumns="0" insertHyperlinks="0" deleteColumns="0" deleteRows="0" sort="0" autoFilter="0" pivotTables="0"/>
  <hyperlinks>
    <hyperlink ref="B1" location="Contenido!A1" display="Volver al menú" xr:uid="{582944F6-230B-44B7-9737-DA482FC6AD9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04E3-7ED6-47D0-A602-8287E1B8ACD4}">
  <dimension ref="A2:G54"/>
  <sheetViews>
    <sheetView workbookViewId="0">
      <selection activeCell="A2" sqref="A2"/>
    </sheetView>
  </sheetViews>
  <sheetFormatPr baseColWidth="10" defaultColWidth="11.453125" defaultRowHeight="12.5" x14ac:dyDescent="0.25"/>
  <cols>
    <col min="1" max="1" width="11.453125" style="4"/>
    <col min="2" max="2" width="60.81640625" style="4" customWidth="1"/>
    <col min="3" max="3" width="14.1796875" style="216" customWidth="1"/>
    <col min="4" max="4" width="11.81640625" style="216" bestFit="1" customWidth="1"/>
    <col min="5" max="5" width="12.7265625" style="216" customWidth="1"/>
    <col min="6" max="16384" width="11.453125" style="4"/>
  </cols>
  <sheetData>
    <row r="2" spans="1:7" ht="14.5" x14ac:dyDescent="0.35">
      <c r="A2" s="9" t="s">
        <v>3</v>
      </c>
    </row>
    <row r="3" spans="1:7" ht="26" x14ac:dyDescent="0.6">
      <c r="A3" s="9"/>
      <c r="B3" s="272" t="s">
        <v>797</v>
      </c>
      <c r="C3" s="272"/>
      <c r="D3" s="272"/>
      <c r="E3" s="272"/>
    </row>
    <row r="4" spans="1:7" ht="18.5" x14ac:dyDescent="0.45">
      <c r="A4" s="9"/>
      <c r="B4" s="273" t="s">
        <v>796</v>
      </c>
      <c r="C4" s="273"/>
      <c r="D4" s="273"/>
      <c r="E4" s="273"/>
    </row>
    <row r="6" spans="1:7" ht="13" thickBot="1" x14ac:dyDescent="0.3"/>
    <row r="7" spans="1:7" ht="13" x14ac:dyDescent="0.3">
      <c r="B7" s="217" t="s">
        <v>225</v>
      </c>
      <c r="C7" s="218" t="s">
        <v>790</v>
      </c>
      <c r="D7" s="218" t="s">
        <v>791</v>
      </c>
      <c r="E7" s="219" t="s">
        <v>792</v>
      </c>
    </row>
    <row r="8" spans="1:7" x14ac:dyDescent="0.25">
      <c r="B8" s="220" t="s">
        <v>226</v>
      </c>
      <c r="C8" s="221">
        <v>109000</v>
      </c>
      <c r="D8" s="222">
        <v>0.1148</v>
      </c>
      <c r="E8" s="223">
        <f t="shared" ref="E8:E18" si="0">+ROUND((C8*D8)+C8,-3)</f>
        <v>122000</v>
      </c>
    </row>
    <row r="9" spans="1:7" x14ac:dyDescent="0.25">
      <c r="B9" s="220" t="s">
        <v>227</v>
      </c>
      <c r="C9" s="221">
        <v>40000</v>
      </c>
      <c r="D9" s="222">
        <v>0.1148</v>
      </c>
      <c r="E9" s="223">
        <f t="shared" si="0"/>
        <v>45000</v>
      </c>
    </row>
    <row r="10" spans="1:7" x14ac:dyDescent="0.25">
      <c r="B10" s="224" t="s">
        <v>228</v>
      </c>
      <c r="C10" s="221">
        <v>83000</v>
      </c>
      <c r="D10" s="222">
        <v>0.1148</v>
      </c>
      <c r="E10" s="223">
        <f t="shared" si="0"/>
        <v>93000</v>
      </c>
    </row>
    <row r="11" spans="1:7" x14ac:dyDescent="0.25">
      <c r="B11" s="224" t="s">
        <v>229</v>
      </c>
      <c r="C11" s="221">
        <v>42000</v>
      </c>
      <c r="D11" s="222">
        <v>0.1148</v>
      </c>
      <c r="E11" s="223">
        <f t="shared" si="0"/>
        <v>47000</v>
      </c>
    </row>
    <row r="12" spans="1:7" x14ac:dyDescent="0.25">
      <c r="B12" s="224" t="s">
        <v>230</v>
      </c>
      <c r="C12" s="221">
        <v>169000</v>
      </c>
      <c r="D12" s="222">
        <v>0.1148</v>
      </c>
      <c r="E12" s="223">
        <f t="shared" si="0"/>
        <v>188000</v>
      </c>
    </row>
    <row r="13" spans="1:7" x14ac:dyDescent="0.25">
      <c r="B13" s="224" t="s">
        <v>231</v>
      </c>
      <c r="C13" s="221">
        <v>491000</v>
      </c>
      <c r="D13" s="222">
        <v>0.1148</v>
      </c>
      <c r="E13" s="223">
        <f t="shared" si="0"/>
        <v>547000</v>
      </c>
    </row>
    <row r="14" spans="1:7" ht="25" x14ac:dyDescent="0.25">
      <c r="B14" s="224" t="s">
        <v>232</v>
      </c>
      <c r="C14" s="221">
        <v>160000</v>
      </c>
      <c r="D14" s="222">
        <v>0.1148</v>
      </c>
      <c r="E14" s="223">
        <f t="shared" si="0"/>
        <v>178000</v>
      </c>
    </row>
    <row r="15" spans="1:7" x14ac:dyDescent="0.25">
      <c r="B15" s="224" t="s">
        <v>233</v>
      </c>
      <c r="C15" s="221">
        <v>59000</v>
      </c>
      <c r="D15" s="222">
        <v>0.1148</v>
      </c>
      <c r="E15" s="223">
        <f t="shared" si="0"/>
        <v>66000</v>
      </c>
    </row>
    <row r="16" spans="1:7" x14ac:dyDescent="0.25">
      <c r="B16" s="224" t="s">
        <v>234</v>
      </c>
      <c r="C16" s="221">
        <v>686000</v>
      </c>
      <c r="D16" s="222">
        <v>0.1148</v>
      </c>
      <c r="E16" s="223">
        <f t="shared" si="0"/>
        <v>765000</v>
      </c>
      <c r="G16" s="225"/>
    </row>
    <row r="17" spans="2:5" x14ac:dyDescent="0.25">
      <c r="B17" s="224" t="s">
        <v>235</v>
      </c>
      <c r="C17" s="221">
        <v>212000</v>
      </c>
      <c r="D17" s="222">
        <v>0.1148</v>
      </c>
      <c r="E17" s="223">
        <f t="shared" si="0"/>
        <v>236000</v>
      </c>
    </row>
    <row r="18" spans="2:5" ht="13" thickBot="1" x14ac:dyDescent="0.3">
      <c r="B18" s="226" t="s">
        <v>236</v>
      </c>
      <c r="C18" s="227">
        <v>66000</v>
      </c>
      <c r="D18" s="228">
        <v>0.1148</v>
      </c>
      <c r="E18" s="229">
        <f t="shared" si="0"/>
        <v>74000</v>
      </c>
    </row>
    <row r="21" spans="2:5" ht="13" x14ac:dyDescent="0.3">
      <c r="B21" s="230" t="s">
        <v>237</v>
      </c>
    </row>
    <row r="23" spans="2:5" ht="13.5" thickBot="1" x14ac:dyDescent="0.35">
      <c r="B23" s="5" t="s">
        <v>238</v>
      </c>
      <c r="C23" s="231"/>
      <c r="D23" s="232"/>
      <c r="E23" s="233"/>
    </row>
    <row r="24" spans="2:5" ht="13" x14ac:dyDescent="0.3">
      <c r="B24" s="217" t="s">
        <v>225</v>
      </c>
      <c r="C24" s="218" t="s">
        <v>790</v>
      </c>
      <c r="D24" s="218" t="s">
        <v>791</v>
      </c>
      <c r="E24" s="219" t="s">
        <v>792</v>
      </c>
    </row>
    <row r="25" spans="2:5" x14ac:dyDescent="0.25">
      <c r="B25" s="220" t="s">
        <v>239</v>
      </c>
      <c r="C25" s="221">
        <v>461000</v>
      </c>
      <c r="D25" s="222">
        <v>0.1148</v>
      </c>
      <c r="E25" s="223">
        <f>+ROUND((C25*D25)+C25,-3)</f>
        <v>514000</v>
      </c>
    </row>
    <row r="26" spans="2:5" x14ac:dyDescent="0.25">
      <c r="B26" s="220" t="s">
        <v>240</v>
      </c>
      <c r="C26" s="221">
        <v>280000</v>
      </c>
      <c r="D26" s="222">
        <v>0.1148</v>
      </c>
      <c r="E26" s="223">
        <f>+ROUND((C26*D26)+C26,-3)</f>
        <v>312000</v>
      </c>
    </row>
    <row r="27" spans="2:5" x14ac:dyDescent="0.25">
      <c r="C27" s="4"/>
      <c r="D27" s="4"/>
      <c r="E27" s="4"/>
    </row>
    <row r="28" spans="2:5" ht="13.5" thickBot="1" x14ac:dyDescent="0.35">
      <c r="B28" s="5" t="s">
        <v>241</v>
      </c>
      <c r="C28" s="231"/>
      <c r="D28" s="232"/>
      <c r="E28" s="233"/>
    </row>
    <row r="29" spans="2:5" ht="13" x14ac:dyDescent="0.3">
      <c r="B29" s="217" t="s">
        <v>225</v>
      </c>
      <c r="C29" s="218" t="s">
        <v>790</v>
      </c>
      <c r="D29" s="218" t="s">
        <v>791</v>
      </c>
      <c r="E29" s="219" t="s">
        <v>792</v>
      </c>
    </row>
    <row r="30" spans="2:5" ht="25" x14ac:dyDescent="0.25">
      <c r="B30" s="234" t="s">
        <v>242</v>
      </c>
      <c r="C30" s="235">
        <v>987000</v>
      </c>
      <c r="D30" s="236">
        <v>0.1148</v>
      </c>
      <c r="E30" s="223">
        <f>+ROUND((C30*D30)+C30,-3)</f>
        <v>1100000</v>
      </c>
    </row>
    <row r="31" spans="2:5" x14ac:dyDescent="0.25">
      <c r="B31" s="237"/>
      <c r="C31" s="231"/>
      <c r="D31" s="232"/>
      <c r="E31" s="233"/>
    </row>
    <row r="32" spans="2:5" ht="13.5" thickBot="1" x14ac:dyDescent="0.35">
      <c r="B32" s="5" t="s">
        <v>243</v>
      </c>
      <c r="C32" s="231"/>
      <c r="D32" s="232"/>
      <c r="E32" s="233"/>
    </row>
    <row r="33" spans="2:5" ht="13" x14ac:dyDescent="0.3">
      <c r="B33" s="217" t="s">
        <v>225</v>
      </c>
      <c r="C33" s="218" t="s">
        <v>790</v>
      </c>
      <c r="D33" s="218" t="s">
        <v>791</v>
      </c>
      <c r="E33" s="219" t="s">
        <v>792</v>
      </c>
    </row>
    <row r="34" spans="2:5" x14ac:dyDescent="0.25">
      <c r="B34" s="238" t="s">
        <v>244</v>
      </c>
      <c r="C34" s="221">
        <v>212000</v>
      </c>
      <c r="D34" s="222">
        <v>0.1148</v>
      </c>
      <c r="E34" s="239">
        <f>+ROUND((C34*D34)+C34,-3)</f>
        <v>236000</v>
      </c>
    </row>
    <row r="36" spans="2:5" ht="13.5" thickBot="1" x14ac:dyDescent="0.35">
      <c r="B36" s="5" t="s">
        <v>245</v>
      </c>
      <c r="C36" s="231"/>
      <c r="D36" s="232"/>
      <c r="E36" s="233"/>
    </row>
    <row r="37" spans="2:5" ht="13" x14ac:dyDescent="0.3">
      <c r="B37" s="217" t="s">
        <v>225</v>
      </c>
      <c r="C37" s="218" t="s">
        <v>790</v>
      </c>
      <c r="D37" s="218" t="s">
        <v>791</v>
      </c>
      <c r="E37" s="219" t="s">
        <v>792</v>
      </c>
    </row>
    <row r="38" spans="2:5" x14ac:dyDescent="0.25">
      <c r="B38" s="220" t="s">
        <v>246</v>
      </c>
      <c r="C38" s="221">
        <v>79000</v>
      </c>
      <c r="D38" s="236">
        <v>0.1148</v>
      </c>
      <c r="E38" s="239">
        <f>+ROUND((C38*D38)+C38,-3)</f>
        <v>88000</v>
      </c>
    </row>
    <row r="40" spans="2:5" ht="13.5" thickBot="1" x14ac:dyDescent="0.35">
      <c r="B40" s="5" t="s">
        <v>247</v>
      </c>
      <c r="C40" s="231"/>
      <c r="D40" s="232"/>
      <c r="E40" s="233"/>
    </row>
    <row r="41" spans="2:5" ht="13" x14ac:dyDescent="0.3">
      <c r="B41" s="217" t="s">
        <v>225</v>
      </c>
      <c r="C41" s="218" t="s">
        <v>790</v>
      </c>
      <c r="D41" s="218" t="s">
        <v>791</v>
      </c>
      <c r="E41" s="219" t="s">
        <v>792</v>
      </c>
    </row>
    <row r="42" spans="2:5" x14ac:dyDescent="0.25">
      <c r="B42" s="220" t="s">
        <v>248</v>
      </c>
      <c r="C42" s="221">
        <v>89000</v>
      </c>
      <c r="D42" s="236">
        <v>0.1148</v>
      </c>
      <c r="E42" s="223">
        <f>+ROUND((C42*D42)+C42,-3)</f>
        <v>99000</v>
      </c>
    </row>
    <row r="43" spans="2:5" x14ac:dyDescent="0.25">
      <c r="B43" s="224" t="s">
        <v>249</v>
      </c>
      <c r="C43" s="221">
        <v>212000</v>
      </c>
      <c r="D43" s="236">
        <v>0.1148</v>
      </c>
      <c r="E43" s="223">
        <f>+ROUND((C43*D43)+C43,-3)</f>
        <v>236000</v>
      </c>
    </row>
    <row r="44" spans="2:5" ht="25" x14ac:dyDescent="0.25">
      <c r="B44" s="224" t="s">
        <v>250</v>
      </c>
      <c r="C44" s="221">
        <v>70000</v>
      </c>
      <c r="D44" s="236">
        <v>0.1148</v>
      </c>
      <c r="E44" s="223">
        <f>+ROUND((C44*D44)+C44,-3)</f>
        <v>78000</v>
      </c>
    </row>
    <row r="46" spans="2:5" ht="13.5" thickBot="1" x14ac:dyDescent="0.35">
      <c r="B46" s="5" t="s">
        <v>251</v>
      </c>
      <c r="D46" s="240"/>
    </row>
    <row r="47" spans="2:5" ht="26" x14ac:dyDescent="0.3">
      <c r="B47" s="217" t="s">
        <v>252</v>
      </c>
      <c r="C47" s="241" t="s">
        <v>790</v>
      </c>
      <c r="D47" s="241" t="s">
        <v>791</v>
      </c>
      <c r="E47" s="242" t="s">
        <v>792</v>
      </c>
    </row>
    <row r="48" spans="2:5" x14ac:dyDescent="0.25">
      <c r="B48" s="243" t="s">
        <v>253</v>
      </c>
      <c r="C48" s="235">
        <v>399000</v>
      </c>
      <c r="D48" s="236">
        <v>0.1148</v>
      </c>
      <c r="E48" s="239">
        <f>+ROUND((C48*D48)+C48,-3)</f>
        <v>445000</v>
      </c>
    </row>
    <row r="49" spans="2:7" x14ac:dyDescent="0.25">
      <c r="B49" s="238" t="s">
        <v>230</v>
      </c>
      <c r="C49" s="221">
        <v>105000</v>
      </c>
      <c r="D49" s="236">
        <v>0.1148</v>
      </c>
      <c r="E49" s="239">
        <f>+ROUND((C49*D49)+C49,-3)</f>
        <v>117000</v>
      </c>
    </row>
    <row r="52" spans="2:7" ht="13.5" thickBot="1" x14ac:dyDescent="0.35">
      <c r="B52" s="5" t="s">
        <v>245</v>
      </c>
      <c r="C52" s="231"/>
      <c r="D52" s="232"/>
      <c r="E52" s="233"/>
    </row>
    <row r="53" spans="2:7" ht="13" x14ac:dyDescent="0.3">
      <c r="B53" s="244" t="s">
        <v>225</v>
      </c>
      <c r="C53" s="245" t="s">
        <v>790</v>
      </c>
      <c r="D53" s="245" t="s">
        <v>791</v>
      </c>
      <c r="E53" s="246" t="s">
        <v>792</v>
      </c>
    </row>
    <row r="54" spans="2:7" x14ac:dyDescent="0.25">
      <c r="B54" s="220" t="s">
        <v>793</v>
      </c>
      <c r="C54" s="221">
        <v>29000</v>
      </c>
      <c r="D54" s="236">
        <v>0.1148</v>
      </c>
      <c r="E54" s="239">
        <f>+ROUND((C54*D54)+C54,-3)</f>
        <v>32000</v>
      </c>
      <c r="G54" s="225"/>
    </row>
  </sheetData>
  <sheetProtection algorithmName="SHA-512" hashValue="bFh9drQ0W75rYwl7HyNPyN+KjRufizhk889IX8xbfzeEzj8SKGlb3qMwZ5SQyNlu8o8+HnUh9hdcmYIc29txRA==" saltValue="b4Cri4Zdm3v1pK1JTfWO4w==" spinCount="100000" sheet="1" formatCells="0" formatColumns="0" formatRows="0" insertColumns="0" insertRows="0" insertHyperlinks="0" deleteColumns="0" deleteRows="0" sort="0" autoFilter="0" pivotTables="0"/>
  <mergeCells count="2">
    <mergeCell ref="B3:E3"/>
    <mergeCell ref="B4:E4"/>
  </mergeCells>
  <hyperlinks>
    <hyperlink ref="A2" location="Contenido!A1" display="Volver al menú" xr:uid="{9E48A433-4606-4324-A62A-FE0BB09BE49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9456368785754BADEA9CFBDE99EE13" ma:contentTypeVersion="19" ma:contentTypeDescription="Crear nuevo documento." ma:contentTypeScope="" ma:versionID="769aca8ae769801f1e5c9378b05258de">
  <xsd:schema xmlns:xsd="http://www.w3.org/2001/XMLSchema" xmlns:xs="http://www.w3.org/2001/XMLSchema" xmlns:p="http://schemas.microsoft.com/office/2006/metadata/properties" xmlns:ns2="d91cec14-1a71-4ce9-89da-497bb67cbb7c" xmlns:ns3="aea7a327-8caf-4af8-9538-fb328a57545b" xmlns:ns4="723d44a2-51b0-482f-af31-1e8898b1ce90" targetNamespace="http://schemas.microsoft.com/office/2006/metadata/properties" ma:root="true" ma:fieldsID="ea1c33a15889e10ef2c8815169649f6c" ns2:_="" ns3:_="" ns4:_="">
    <xsd:import namespace="d91cec14-1a71-4ce9-89da-497bb67cbb7c"/>
    <xsd:import namespace="aea7a327-8caf-4af8-9538-fb328a57545b"/>
    <xsd:import namespace="723d44a2-51b0-482f-af31-1e8898b1ce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cec14-1a71-4ce9-89da-497bb67cbb7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a7a327-8caf-4af8-9538-fb328a5754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d068974-5b92-4f84-9f7a-5b28e50c742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3d44a2-51b0-482f-af31-1e8898b1ce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7c09bd2-8d73-4197-98b7-deb45bfacb59}" ma:internalName="TaxCatchAll" ma:showField="CatchAllData" ma:web="723d44a2-51b0-482f-af31-1e8898b1ce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23d44a2-51b0-482f-af31-1e8898b1ce90" xsi:nil="true"/>
    <lcf76f155ced4ddcb4097134ff3c332f xmlns="aea7a327-8caf-4af8-9538-fb328a57545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01282-A398-4CA2-AE9F-9AD65C7A0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cec14-1a71-4ce9-89da-497bb67cbb7c"/>
    <ds:schemaRef ds:uri="aea7a327-8caf-4af8-9538-fb328a57545b"/>
    <ds:schemaRef ds:uri="723d44a2-51b0-482f-af31-1e8898b1c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33A00D-DF91-48FF-9008-E654BD19A836}">
  <ds:schemaRefs>
    <ds:schemaRef ds:uri="http://schemas.openxmlformats.org/package/2006/metadata/core-properties"/>
    <ds:schemaRef ds:uri="d91cec14-1a71-4ce9-89da-497bb67cbb7c"/>
    <ds:schemaRef ds:uri="http://www.w3.org/XML/1998/namespace"/>
    <ds:schemaRef ds:uri="723d44a2-51b0-482f-af31-1e8898b1ce90"/>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aea7a327-8caf-4af8-9538-fb328a57545b"/>
    <ds:schemaRef ds:uri="http://schemas.microsoft.com/office/2006/metadata/properties"/>
  </ds:schemaRefs>
</ds:datastoreItem>
</file>

<file path=customXml/itemProps3.xml><?xml version="1.0" encoding="utf-8"?>
<ds:datastoreItem xmlns:ds="http://schemas.openxmlformats.org/officeDocument/2006/customXml" ds:itemID="{C1ADDEFB-D88E-4980-9D48-E534DC90E3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Contenido</vt:lpstr>
      <vt:lpstr>Valor de los proyectos 2024</vt:lpstr>
      <vt:lpstr>Valoresmatriculas2023_2024</vt:lpstr>
      <vt:lpstr>OtrosConceptos 2023_2024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Carolina Guarnizo Sánchez</dc:creator>
  <cp:keywords/>
  <dc:description/>
  <cp:lastModifiedBy>Francisco Javier Pabon Becerra</cp:lastModifiedBy>
  <cp:revision/>
  <dcterms:created xsi:type="dcterms:W3CDTF">2015-11-22T13:47:05Z</dcterms:created>
  <dcterms:modified xsi:type="dcterms:W3CDTF">2023-12-15T13:34:12Z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0x010100099456368785754BADEA9CFBDE99EE13</vt:lpwstr>
  </property>
  <property fmtid="{D5CDD505-2E9C-101B-9397-08002B2CF9AE}" pid="5" name="MediaServiceImageTags">
    <vt:lpwstr/>
  </property>
</Properties>
</file>