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\Documents\Sandra Miranda\2017\CIE\"/>
    </mc:Choice>
  </mc:AlternateContent>
  <bookViews>
    <workbookView xWindow="0" yWindow="0" windowWidth="28800" windowHeight="12435"/>
  </bookViews>
  <sheets>
    <sheet name="Hoja1" sheetId="1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9" i="1"/>
  <c r="I40" i="1"/>
  <c r="H57" i="1"/>
  <c r="I57" i="1" s="1"/>
  <c r="H58" i="1"/>
  <c r="I58" i="1" s="1"/>
  <c r="H59" i="1"/>
  <c r="I59" i="1" s="1"/>
  <c r="I60" i="1"/>
  <c r="H61" i="1"/>
  <c r="I61" i="1" s="1"/>
  <c r="H62" i="1"/>
  <c r="I62" i="1" s="1"/>
  <c r="H63" i="1"/>
  <c r="I63" i="1" s="1"/>
  <c r="I64" i="1"/>
  <c r="I17" i="2" l="1"/>
  <c r="L19" i="1" l="1"/>
  <c r="L20" i="1" s="1"/>
  <c r="N17" i="1" l="1"/>
  <c r="Q17" i="1" s="1"/>
  <c r="N18" i="1"/>
  <c r="Q18" i="1" s="1"/>
  <c r="B86" i="1"/>
  <c r="I85" i="1"/>
  <c r="I84" i="1"/>
  <c r="I83" i="1"/>
  <c r="I82" i="1"/>
  <c r="I86" i="1" s="1"/>
  <c r="P36" i="2" l="1"/>
  <c r="P35" i="2"/>
  <c r="P34" i="2"/>
  <c r="P33" i="2"/>
  <c r="P32" i="2"/>
  <c r="P31" i="2"/>
  <c r="P30" i="2"/>
  <c r="P29" i="2"/>
  <c r="P28" i="2"/>
  <c r="P27" i="2"/>
  <c r="P26" i="2"/>
  <c r="P25" i="2"/>
  <c r="P24" i="2"/>
  <c r="I29" i="1"/>
  <c r="I30" i="1"/>
  <c r="I50" i="1" l="1"/>
  <c r="I49" i="1"/>
  <c r="I48" i="1"/>
  <c r="I47" i="1"/>
  <c r="N24" i="2"/>
  <c r="N25" i="2"/>
  <c r="L24" i="2"/>
  <c r="J24" i="2"/>
  <c r="N36" i="2"/>
  <c r="N35" i="2"/>
  <c r="N34" i="2"/>
  <c r="N33" i="2"/>
  <c r="N32" i="2"/>
  <c r="N31" i="2"/>
  <c r="N30" i="2"/>
  <c r="N29" i="2"/>
  <c r="N28" i="2"/>
  <c r="N27" i="2"/>
  <c r="N26" i="2"/>
  <c r="L36" i="2"/>
  <c r="L35" i="2"/>
  <c r="L34" i="2"/>
  <c r="L33" i="2"/>
  <c r="L32" i="2"/>
  <c r="L31" i="2"/>
  <c r="L30" i="2"/>
  <c r="L29" i="2"/>
  <c r="L28" i="2"/>
  <c r="L27" i="2"/>
  <c r="L26" i="2"/>
  <c r="L25" i="2"/>
  <c r="J31" i="2"/>
  <c r="J32" i="2"/>
  <c r="J33" i="2"/>
  <c r="J34" i="2"/>
  <c r="J35" i="2"/>
  <c r="J36" i="2"/>
  <c r="J30" i="2"/>
  <c r="J29" i="2"/>
  <c r="J28" i="2"/>
  <c r="J27" i="2"/>
  <c r="J26" i="2"/>
  <c r="J25" i="2"/>
  <c r="I74" i="1"/>
  <c r="I73" i="1"/>
  <c r="B76" i="1"/>
  <c r="I75" i="1"/>
  <c r="I72" i="1"/>
  <c r="I71" i="1"/>
  <c r="I31" i="1"/>
  <c r="I28" i="1"/>
  <c r="I27" i="1"/>
  <c r="C10" i="1"/>
  <c r="B10" i="1"/>
  <c r="I76" i="1" l="1"/>
  <c r="B65" i="1"/>
  <c r="I65" i="1" l="1"/>
  <c r="B51" i="1"/>
  <c r="I41" i="1"/>
  <c r="B41" i="1"/>
  <c r="I32" i="1"/>
  <c r="B32" i="1"/>
  <c r="B21" i="1"/>
  <c r="B11" i="1"/>
  <c r="I51" i="1" l="1"/>
  <c r="I16" i="2" l="1"/>
  <c r="I21" i="1" s="1"/>
  <c r="H90" i="1" s="1"/>
  <c r="I11" i="1" l="1"/>
  <c r="I90" i="1" s="1"/>
</calcChain>
</file>

<file path=xl/comments1.xml><?xml version="1.0" encoding="utf-8"?>
<comments xmlns="http://schemas.openxmlformats.org/spreadsheetml/2006/main">
  <authors>
    <author>Angelica Jubiza Buitrago Gomez</author>
  </authors>
  <commentList>
    <comment ref="C15" authorId="0" shapeId="0">
      <text>
        <r>
          <rPr>
            <b/>
            <sz val="9"/>
            <color indexed="81"/>
            <rFont val="Tahoma"/>
            <charset val="1"/>
          </rPr>
          <t>Facultad de Psicología:</t>
        </r>
        <r>
          <rPr>
            <sz val="9"/>
            <color indexed="81"/>
            <rFont val="Tahoma"/>
            <charset val="1"/>
          </rPr>
          <t xml:space="preserve">
Aca se deben incluir los asistentes de investigación y contratos por prestación de servicios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Facultad de Psicología:</t>
        </r>
        <r>
          <rPr>
            <sz val="9"/>
            <color indexed="81"/>
            <rFont val="Tahoma"/>
            <family val="2"/>
          </rPr>
          <t xml:space="preserve">
No. De Contratos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Facultad de Psicología:</t>
        </r>
        <r>
          <rPr>
            <sz val="9"/>
            <color indexed="81"/>
            <rFont val="Tahoma"/>
            <family val="2"/>
          </rPr>
          <t xml:space="preserve">
No. De viajes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Facultad de Psicología:</t>
        </r>
        <r>
          <rPr>
            <sz val="9"/>
            <color indexed="81"/>
            <rFont val="Tahoma"/>
            <family val="2"/>
          </rPr>
          <t xml:space="preserve">
No. De noches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Facultad de Psicología:</t>
        </r>
        <r>
          <rPr>
            <sz val="9"/>
            <color indexed="81"/>
            <rFont val="Tahoma"/>
            <family val="2"/>
          </rPr>
          <t xml:space="preserve">
No. De días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>Facultad de Psicología:</t>
        </r>
        <r>
          <rPr>
            <sz val="9"/>
            <color indexed="81"/>
            <rFont val="Tahoma"/>
            <family val="2"/>
          </rPr>
          <t xml:space="preserve">
No. De Viajes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</rPr>
          <t>Facultad de Psicología:</t>
        </r>
        <r>
          <rPr>
            <sz val="9"/>
            <color indexed="81"/>
            <rFont val="Tahoma"/>
            <family val="2"/>
          </rPr>
          <t xml:space="preserve">
No. De viajes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Facultad de Psicología:</t>
        </r>
        <r>
          <rPr>
            <sz val="9"/>
            <color indexed="81"/>
            <rFont val="Tahoma"/>
            <family val="2"/>
          </rPr>
          <t xml:space="preserve">
No. De noches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</rPr>
          <t>Facultad de Psicología:</t>
        </r>
        <r>
          <rPr>
            <sz val="9"/>
            <color indexed="81"/>
            <rFont val="Tahoma"/>
            <family val="2"/>
          </rPr>
          <t xml:space="preserve">
No. De días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</rPr>
          <t>Facultad de Psicología:</t>
        </r>
        <r>
          <rPr>
            <sz val="9"/>
            <color indexed="81"/>
            <rFont val="Tahoma"/>
            <family val="2"/>
          </rPr>
          <t xml:space="preserve">
No. De Viajes</t>
        </r>
      </text>
    </comment>
  </commentList>
</comments>
</file>

<file path=xl/sharedStrings.xml><?xml version="1.0" encoding="utf-8"?>
<sst xmlns="http://schemas.openxmlformats.org/spreadsheetml/2006/main" count="256" uniqueCount="132">
  <si>
    <t>Proyecto:</t>
  </si>
  <si>
    <t>ROL / CARGO</t>
  </si>
  <si>
    <t>NOMBRE DEL PERSONAL</t>
  </si>
  <si>
    <t>APORTE FACULTAD</t>
  </si>
  <si>
    <t>Vr. Hora</t>
  </si>
  <si>
    <t>No. Meses</t>
  </si>
  <si>
    <t>Investigador Principal</t>
  </si>
  <si>
    <t>Johanna Burbano Valente</t>
  </si>
  <si>
    <t>2016-2018</t>
  </si>
  <si>
    <t>NOMBRES</t>
  </si>
  <si>
    <t>TIPO_SAL</t>
  </si>
  <si>
    <t>HORAS_MES</t>
  </si>
  <si>
    <t>VALOR HORA MES</t>
  </si>
  <si>
    <t>CATEGORIA</t>
  </si>
  <si>
    <t>Andres Santacoloma Giraldo</t>
  </si>
  <si>
    <t>Ordinario</t>
  </si>
  <si>
    <t>Asistente</t>
  </si>
  <si>
    <t>Jaime Collazos Aldana</t>
  </si>
  <si>
    <t>Sergio Trujillo Garcia</t>
  </si>
  <si>
    <t>Asociado</t>
  </si>
  <si>
    <t>Juan Daniel Gomez Rojas</t>
  </si>
  <si>
    <t>Integral</t>
  </si>
  <si>
    <t>Titular</t>
  </si>
  <si>
    <t>Alicia Del Socorro Duran Echeverri</t>
  </si>
  <si>
    <t>Olga Alicia Maria Carbonell Blanco</t>
  </si>
  <si>
    <t>Monica Roncancio Moreno</t>
  </si>
  <si>
    <t>Maria Rocio Abello Correa</t>
  </si>
  <si>
    <t>Maria Echeverry Buriticá</t>
  </si>
  <si>
    <t>Maria Amparo Forero De Forero</t>
  </si>
  <si>
    <t>Liliana Alayon Dominguez</t>
  </si>
  <si>
    <t>Monica Orieta Arregoces Torregroza</t>
  </si>
  <si>
    <t>Adira Amaya Urquijo</t>
  </si>
  <si>
    <t>Angelica Maria Ocampo Talero</t>
  </si>
  <si>
    <t>Claudia Carolina Botero Garcia</t>
  </si>
  <si>
    <t>Instructor</t>
  </si>
  <si>
    <t>Claudia Constanza Tovar Guerra</t>
  </si>
  <si>
    <t>Carol Pavajeau Delgado</t>
  </si>
  <si>
    <t>Olga Lucia Huertas Hernandez</t>
  </si>
  <si>
    <t>Sandra Juliana Plata Contreras</t>
  </si>
  <si>
    <t>Vera Tatiana Colon Llamas</t>
  </si>
  <si>
    <t>Dennys Del Rocio Garcia Padilla</t>
  </si>
  <si>
    <t>Hernan Camilo Pulido Martinez</t>
  </si>
  <si>
    <t>Leonardo Alberto Rodriguez Cely</t>
  </si>
  <si>
    <t>Martin Gafaro Barrera</t>
  </si>
  <si>
    <t>Wilson Lopez Lopez</t>
  </si>
  <si>
    <t>Francisco Javier Paez Becerra</t>
  </si>
  <si>
    <t>Oscar Mauricio Aguilar Mejia</t>
  </si>
  <si>
    <t>Jose Nicolas Gualteros Trujillo</t>
  </si>
  <si>
    <t>Luis Manuel Silva Martin</t>
  </si>
  <si>
    <t>Sergio Guillermo Castellanos Urrego</t>
  </si>
  <si>
    <t>Milton Eduardo Bermudez Jaimes</t>
  </si>
  <si>
    <t>% de Dedicación</t>
  </si>
  <si>
    <t>No. Horas al Mes</t>
  </si>
  <si>
    <t>DESCRIPCIÓN</t>
  </si>
  <si>
    <t>DURACION</t>
  </si>
  <si>
    <t>-</t>
  </si>
  <si>
    <t>Nivel</t>
  </si>
  <si>
    <t>Monitores:</t>
  </si>
  <si>
    <t>Art</t>
  </si>
  <si>
    <t>Pregrado</t>
  </si>
  <si>
    <t>Posgrado</t>
  </si>
  <si>
    <t>Asistentes</t>
  </si>
  <si>
    <t>Modalidad</t>
  </si>
  <si>
    <t>Vr. Mes</t>
  </si>
  <si>
    <t>Medio Tiempo</t>
  </si>
  <si>
    <t>Tiempo Completo</t>
  </si>
  <si>
    <t>PERSONAL:</t>
  </si>
  <si>
    <t xml:space="preserve">SERVICIOS TECNICOS: </t>
  </si>
  <si>
    <t>MATERIALES E INSUMOS:</t>
  </si>
  <si>
    <t>APORTE VICERRECTORIA</t>
  </si>
  <si>
    <t>Fecha:</t>
  </si>
  <si>
    <t>VALOR TOTAL DEL PROYECTO</t>
  </si>
  <si>
    <t>Vicerrectoría</t>
  </si>
  <si>
    <t>Facultad</t>
  </si>
  <si>
    <t>LICENCIAS:</t>
  </si>
  <si>
    <t>Dedicación</t>
  </si>
  <si>
    <t>Co-investigador</t>
  </si>
  <si>
    <t>SALIDAS DE CAMPO:</t>
  </si>
  <si>
    <t>Transporte en Bogotá</t>
  </si>
  <si>
    <t>GASTOS DE VIAJE:</t>
  </si>
  <si>
    <t>Cantidad</t>
  </si>
  <si>
    <t>No. De personas</t>
  </si>
  <si>
    <t>Valor</t>
  </si>
  <si>
    <t>Periodicidad Pago</t>
  </si>
  <si>
    <t>Mensual</t>
  </si>
  <si>
    <t>Único pago</t>
  </si>
  <si>
    <t>Vr. Unitario</t>
  </si>
  <si>
    <t>BIBLIOGRAFIA:</t>
  </si>
  <si>
    <t>Libros</t>
  </si>
  <si>
    <t>Artículos</t>
  </si>
  <si>
    <t>Videos</t>
  </si>
  <si>
    <t>Períodicos No diponibles en Biblioteca</t>
  </si>
  <si>
    <t>Tiquetes Aéreos a:</t>
  </si>
  <si>
    <t>Hospedaje:</t>
  </si>
  <si>
    <t>Manutención y transporte:</t>
  </si>
  <si>
    <t>Pasajes Terrestres:</t>
  </si>
  <si>
    <t>Gastos de Viaje</t>
  </si>
  <si>
    <t>Vr. Hotel</t>
  </si>
  <si>
    <t>Barranquilla</t>
  </si>
  <si>
    <t>Cali</t>
  </si>
  <si>
    <t>Cartagena</t>
  </si>
  <si>
    <t>Medellín</t>
  </si>
  <si>
    <t>Otras Ciudades</t>
  </si>
  <si>
    <t>Norte América</t>
  </si>
  <si>
    <t>Centro América</t>
  </si>
  <si>
    <t>Sur América</t>
  </si>
  <si>
    <t>Europa</t>
  </si>
  <si>
    <t>Asia</t>
  </si>
  <si>
    <t>Vr. Alimentación y Transporte</t>
  </si>
  <si>
    <t>Traslado a Aeropuertos</t>
  </si>
  <si>
    <t>Oceanía</t>
  </si>
  <si>
    <t>Africa</t>
  </si>
  <si>
    <t>Cantidad de eventos</t>
  </si>
  <si>
    <t>No. De Personas por evento</t>
  </si>
  <si>
    <t>Refrigerios Visitas Salidas</t>
  </si>
  <si>
    <t>Vr. Del Tiquete</t>
  </si>
  <si>
    <t>EQUIPOS:</t>
  </si>
  <si>
    <t>Meses Hugo</t>
  </si>
  <si>
    <t>Meses Jorge</t>
  </si>
  <si>
    <t>No. Aplicaciones</t>
  </si>
  <si>
    <t>Vr. A pagar por aplicación</t>
  </si>
  <si>
    <t>fps2017</t>
  </si>
  <si>
    <t>Alba Luz Giraldo Tamayo</t>
  </si>
  <si>
    <t>Andrea Paola Escobar Altare</t>
  </si>
  <si>
    <t>Adrian Marcela Martinez Martinez</t>
  </si>
  <si>
    <t>Angela Maria Escobar Mora</t>
  </si>
  <si>
    <t>Bruno Andres Jaraba Barrios</t>
  </si>
  <si>
    <t>Carolina Morales Arias</t>
  </si>
  <si>
    <t>Diana Sofia Riaño Hernandez</t>
  </si>
  <si>
    <t>Gloria Patricia Marciales Vivas</t>
  </si>
  <si>
    <t>Hernando Taborda Osorio</t>
  </si>
  <si>
    <t>Mario Fernando Gutierrez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</si>
</sst>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164" formatCode="#,##0.0"/>
    <numFmt numFmtId="165" formatCode="[$$-240A]\ #,##0;[Red][$$-240A]\ #,##0"/>
    <numFmt numFmtId="166" formatCode="0.000%"/>
    <numFmt numFmtId="167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 tint="-4.9989318521683403E-2"/>
      </right>
      <top style="medium">
        <color indexed="64"/>
      </top>
      <bottom/>
      <diagonal/>
    </border>
    <border>
      <left style="medium">
        <color theme="0" tint="-4.9989318521683403E-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 tint="-4.9989318521683403E-2"/>
      </right>
      <top/>
      <bottom style="medium">
        <color indexed="64"/>
      </bottom>
      <diagonal/>
    </border>
    <border>
      <left style="medium">
        <color theme="0" tint="-4.9989318521683403E-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3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3" fontId="0" fillId="2" borderId="20" xfId="0" applyNumberFormat="1" applyFill="1" applyBorder="1" applyAlignment="1">
      <alignment horizontal="center"/>
    </xf>
    <xf numFmtId="14" fontId="0" fillId="0" borderId="1" xfId="0" applyNumberFormat="1" applyBorder="1" applyAlignment="1">
      <alignment vertical="center"/>
    </xf>
    <xf numFmtId="14" fontId="0" fillId="0" borderId="4" xfId="0" applyNumberFormat="1" applyBorder="1"/>
    <xf numFmtId="14" fontId="0" fillId="0" borderId="15" xfId="0" applyNumberFormat="1" applyBorder="1"/>
    <xf numFmtId="14" fontId="0" fillId="0" borderId="9" xfId="0" applyNumberFormat="1" applyBorder="1"/>
    <xf numFmtId="9" fontId="0" fillId="0" borderId="2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6" fontId="0" fillId="2" borderId="3" xfId="0" applyNumberFormat="1" applyFill="1" applyBorder="1" applyAlignment="1">
      <alignment horizontal="center"/>
    </xf>
    <xf numFmtId="6" fontId="0" fillId="2" borderId="6" xfId="0" applyNumberFormat="1" applyFill="1" applyBorder="1" applyAlignment="1">
      <alignment horizontal="center"/>
    </xf>
    <xf numFmtId="6" fontId="0" fillId="2" borderId="17" xfId="0" applyNumberForma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6" fontId="2" fillId="3" borderId="14" xfId="0" applyNumberFormat="1" applyFont="1" applyFill="1" applyBorder="1" applyAlignment="1">
      <alignment horizontal="center"/>
    </xf>
    <xf numFmtId="6" fontId="2" fillId="5" borderId="14" xfId="0" applyNumberFormat="1" applyFont="1" applyFill="1" applyBorder="1"/>
    <xf numFmtId="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6" fontId="0" fillId="0" borderId="2" xfId="0" applyNumberFormat="1" applyBorder="1"/>
    <xf numFmtId="6" fontId="0" fillId="0" borderId="3" xfId="0" applyNumberFormat="1" applyBorder="1"/>
    <xf numFmtId="6" fontId="0" fillId="0" borderId="5" xfId="0" applyNumberFormat="1" applyBorder="1"/>
    <xf numFmtId="6" fontId="0" fillId="0" borderId="6" xfId="0" applyNumberFormat="1" applyBorder="1"/>
    <xf numFmtId="6" fontId="0" fillId="0" borderId="17" xfId="0" applyNumberFormat="1" applyBorder="1"/>
    <xf numFmtId="0" fontId="9" fillId="0" borderId="0" xfId="0" applyFont="1"/>
    <xf numFmtId="6" fontId="0" fillId="0" borderId="12" xfId="0" applyNumberFormat="1" applyBorder="1"/>
    <xf numFmtId="6" fontId="0" fillId="0" borderId="14" xfId="0" applyNumberFormat="1" applyBorder="1"/>
    <xf numFmtId="0" fontId="2" fillId="5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6" fontId="0" fillId="0" borderId="5" xfId="0" applyNumberFormat="1" applyBorder="1" applyAlignment="1"/>
    <xf numFmtId="3" fontId="0" fillId="0" borderId="5" xfId="0" applyNumberFormat="1" applyBorder="1" applyAlignment="1"/>
    <xf numFmtId="0" fontId="10" fillId="3" borderId="5" xfId="0" applyNumberFormat="1" applyFont="1" applyFill="1" applyBorder="1" applyAlignment="1" applyProtection="1">
      <alignment horizontal="center" vertical="center" wrapText="1"/>
    </xf>
    <xf numFmtId="3" fontId="10" fillId="3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166" fontId="3" fillId="0" borderId="0" xfId="1" applyNumberFormat="1" applyFont="1"/>
    <xf numFmtId="0" fontId="12" fillId="0" borderId="0" xfId="0" applyFont="1"/>
    <xf numFmtId="0" fontId="6" fillId="0" borderId="0" xfId="0" applyFont="1"/>
    <xf numFmtId="0" fontId="11" fillId="0" borderId="0" xfId="0" applyFont="1"/>
    <xf numFmtId="0" fontId="10" fillId="4" borderId="52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1" fillId="0" borderId="5" xfId="0" applyNumberFormat="1" applyFont="1" applyFill="1" applyBorder="1" applyAlignment="1" applyProtection="1">
      <alignment horizontal="left" vertical="top" wrapText="1"/>
      <protection hidden="1"/>
    </xf>
    <xf numFmtId="0" fontId="11" fillId="0" borderId="5" xfId="0" applyNumberFormat="1" applyFont="1" applyFill="1" applyBorder="1" applyAlignment="1" applyProtection="1">
      <alignment horizontal="right" vertical="top" wrapText="1"/>
      <protection hidden="1"/>
    </xf>
    <xf numFmtId="165" fontId="11" fillId="0" borderId="5" xfId="0" applyNumberFormat="1" applyFont="1" applyFill="1" applyBorder="1" applyProtection="1">
      <protection hidden="1"/>
    </xf>
    <xf numFmtId="49" fontId="0" fillId="0" borderId="22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6" fontId="0" fillId="0" borderId="16" xfId="0" applyNumberFormat="1" applyBorder="1"/>
    <xf numFmtId="3" fontId="0" fillId="6" borderId="2" xfId="0" applyNumberFormat="1" applyFill="1" applyBorder="1" applyAlignment="1">
      <alignment horizontal="center"/>
    </xf>
    <xf numFmtId="3" fontId="0" fillId="6" borderId="5" xfId="0" applyNumberFormat="1" applyFill="1" applyBorder="1" applyAlignment="1">
      <alignment horizontal="center"/>
    </xf>
    <xf numFmtId="3" fontId="0" fillId="6" borderId="16" xfId="0" applyNumberFormat="1" applyFill="1" applyBorder="1" applyAlignment="1">
      <alignment horizontal="center"/>
    </xf>
    <xf numFmtId="6" fontId="0" fillId="0" borderId="2" xfId="0" applyNumberFormat="1" applyBorder="1" applyAlignment="1">
      <alignment vertical="center"/>
    </xf>
    <xf numFmtId="6" fontId="0" fillId="0" borderId="16" xfId="0" applyNumberFormat="1" applyBorder="1" applyAlignment="1"/>
    <xf numFmtId="49" fontId="0" fillId="0" borderId="2" xfId="0" applyNumberFormat="1" applyBorder="1" applyAlignment="1">
      <alignment vertical="center" wrapText="1"/>
    </xf>
    <xf numFmtId="49" fontId="0" fillId="0" borderId="5" xfId="0" applyNumberFormat="1" applyBorder="1" applyAlignment="1"/>
    <xf numFmtId="49" fontId="0" fillId="0" borderId="16" xfId="0" applyNumberFormat="1" applyBorder="1" applyAlignment="1"/>
    <xf numFmtId="6" fontId="0" fillId="6" borderId="3" xfId="0" applyNumberFormat="1" applyFill="1" applyBorder="1" applyAlignment="1">
      <alignment vertical="center"/>
    </xf>
    <xf numFmtId="6" fontId="0" fillId="6" borderId="6" xfId="0" applyNumberFormat="1" applyFill="1" applyBorder="1" applyAlignment="1"/>
    <xf numFmtId="6" fontId="0" fillId="6" borderId="39" xfId="0" applyNumberFormat="1" applyFill="1" applyBorder="1"/>
    <xf numFmtId="0" fontId="2" fillId="0" borderId="0" xfId="0" applyFont="1" applyBorder="1" applyAlignment="1">
      <alignment horizontal="left"/>
    </xf>
    <xf numFmtId="6" fontId="2" fillId="0" borderId="0" xfId="0" applyNumberFormat="1" applyFont="1" applyFill="1" applyBorder="1"/>
    <xf numFmtId="6" fontId="0" fillId="0" borderId="10" xfId="0" applyNumberFormat="1" applyBorder="1" applyAlignment="1"/>
    <xf numFmtId="6" fontId="0" fillId="6" borderId="5" xfId="0" applyNumberFormat="1" applyFill="1" applyBorder="1"/>
    <xf numFmtId="6" fontId="0" fillId="6" borderId="3" xfId="0" applyNumberFormat="1" applyFill="1" applyBorder="1"/>
    <xf numFmtId="6" fontId="0" fillId="6" borderId="6" xfId="0" applyNumberFormat="1" applyFill="1" applyBorder="1"/>
    <xf numFmtId="6" fontId="0" fillId="6" borderId="17" xfId="0" applyNumberFormat="1" applyFill="1" applyBorder="1"/>
    <xf numFmtId="6" fontId="0" fillId="6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6" xfId="0" applyNumberFormat="1" applyBorder="1" applyAlignment="1"/>
    <xf numFmtId="10" fontId="0" fillId="0" borderId="16" xfId="0" applyNumberFormat="1" applyBorder="1" applyAlignment="1">
      <alignment horizontal="center"/>
    </xf>
    <xf numFmtId="3" fontId="0" fillId="0" borderId="10" xfId="0" applyNumberFormat="1" applyBorder="1" applyAlignment="1"/>
    <xf numFmtId="6" fontId="0" fillId="6" borderId="2" xfId="0" applyNumberFormat="1" applyFill="1" applyBorder="1"/>
    <xf numFmtId="3" fontId="0" fillId="0" borderId="2" xfId="0" applyNumberFormat="1" applyBorder="1" applyAlignment="1">
      <alignment horizontal="center" vertical="center"/>
    </xf>
    <xf numFmtId="6" fontId="0" fillId="2" borderId="5" xfId="0" applyNumberFormat="1" applyFill="1" applyBorder="1" applyAlignment="1">
      <alignment horizontal="right"/>
    </xf>
    <xf numFmtId="6" fontId="11" fillId="0" borderId="0" xfId="0" applyNumberFormat="1" applyFont="1"/>
    <xf numFmtId="0" fontId="11" fillId="0" borderId="12" xfId="0" applyFont="1" applyBorder="1"/>
    <xf numFmtId="0" fontId="6" fillId="0" borderId="46" xfId="0" applyFont="1" applyBorder="1" applyAlignment="1" applyProtection="1">
      <alignment horizontal="center"/>
      <protection hidden="1"/>
    </xf>
    <xf numFmtId="167" fontId="6" fillId="0" borderId="47" xfId="0" applyNumberFormat="1" applyFont="1" applyBorder="1" applyProtection="1">
      <protection hidden="1"/>
    </xf>
    <xf numFmtId="0" fontId="6" fillId="0" borderId="48" xfId="0" applyFont="1" applyBorder="1" applyAlignment="1" applyProtection="1">
      <alignment horizontal="center"/>
      <protection hidden="1"/>
    </xf>
    <xf numFmtId="167" fontId="6" fillId="0" borderId="49" xfId="0" applyNumberFormat="1" applyFont="1" applyBorder="1" applyProtection="1">
      <protection hidden="1"/>
    </xf>
    <xf numFmtId="0" fontId="6" fillId="0" borderId="50" xfId="0" applyFont="1" applyBorder="1" applyAlignment="1" applyProtection="1">
      <alignment horizontal="center"/>
      <protection hidden="1"/>
    </xf>
    <xf numFmtId="167" fontId="6" fillId="0" borderId="51" xfId="0" applyNumberFormat="1" applyFont="1" applyBorder="1" applyProtection="1">
      <protection hidden="1"/>
    </xf>
    <xf numFmtId="0" fontId="6" fillId="0" borderId="56" xfId="0" applyFont="1" applyBorder="1" applyAlignment="1" applyProtection="1">
      <alignment horizontal="center"/>
      <protection hidden="1"/>
    </xf>
    <xf numFmtId="167" fontId="6" fillId="0" borderId="57" xfId="0" applyNumberFormat="1" applyFont="1" applyBorder="1" applyProtection="1">
      <protection hidden="1"/>
    </xf>
    <xf numFmtId="0" fontId="1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1" fillId="0" borderId="61" xfId="0" applyFont="1" applyBorder="1" applyProtection="1">
      <protection hidden="1"/>
    </xf>
    <xf numFmtId="6" fontId="11" fillId="0" borderId="62" xfId="0" applyNumberFormat="1" applyFont="1" applyBorder="1" applyProtection="1">
      <protection hidden="1"/>
    </xf>
    <xf numFmtId="6" fontId="11" fillId="0" borderId="63" xfId="0" applyNumberFormat="1" applyFont="1" applyBorder="1" applyProtection="1">
      <protection hidden="1"/>
    </xf>
    <xf numFmtId="6" fontId="11" fillId="0" borderId="60" xfId="0" applyNumberFormat="1" applyFont="1" applyBorder="1" applyProtection="1">
      <protection hidden="1"/>
    </xf>
    <xf numFmtId="6" fontId="11" fillId="0" borderId="68" xfId="0" applyNumberFormat="1" applyFont="1" applyBorder="1" applyProtection="1">
      <protection hidden="1"/>
    </xf>
    <xf numFmtId="6" fontId="11" fillId="0" borderId="69" xfId="0" applyNumberFormat="1" applyFont="1" applyBorder="1" applyProtection="1">
      <protection hidden="1"/>
    </xf>
    <xf numFmtId="6" fontId="11" fillId="0" borderId="72" xfId="0" applyNumberFormat="1" applyFont="1" applyBorder="1" applyProtection="1">
      <protection hidden="1"/>
    </xf>
    <xf numFmtId="0" fontId="11" fillId="0" borderId="4" xfId="0" applyFont="1" applyBorder="1" applyProtection="1">
      <protection hidden="1"/>
    </xf>
    <xf numFmtId="6" fontId="11" fillId="0" borderId="64" xfId="0" applyNumberFormat="1" applyFont="1" applyBorder="1" applyProtection="1">
      <protection hidden="1"/>
    </xf>
    <xf numFmtId="6" fontId="11" fillId="0" borderId="65" xfId="0" applyNumberFormat="1" applyFont="1" applyBorder="1" applyProtection="1">
      <protection hidden="1"/>
    </xf>
    <xf numFmtId="6" fontId="11" fillId="0" borderId="70" xfId="0" applyNumberFormat="1" applyFont="1" applyBorder="1" applyProtection="1">
      <protection hidden="1"/>
    </xf>
    <xf numFmtId="0" fontId="11" fillId="0" borderId="15" xfId="0" applyFont="1" applyBorder="1" applyProtection="1">
      <protection hidden="1"/>
    </xf>
    <xf numFmtId="6" fontId="11" fillId="0" borderId="66" xfId="0" applyNumberFormat="1" applyFont="1" applyBorder="1" applyProtection="1">
      <protection hidden="1"/>
    </xf>
    <xf numFmtId="6" fontId="11" fillId="0" borderId="67" xfId="0" applyNumberFormat="1" applyFont="1" applyBorder="1" applyProtection="1">
      <protection hidden="1"/>
    </xf>
    <xf numFmtId="6" fontId="11" fillId="0" borderId="71" xfId="0" applyNumberFormat="1" applyFont="1" applyBorder="1" applyProtection="1">
      <protection hidden="1"/>
    </xf>
    <xf numFmtId="49" fontId="0" fillId="0" borderId="25" xfId="0" applyNumberFormat="1" applyBorder="1" applyAlignment="1"/>
    <xf numFmtId="3" fontId="0" fillId="0" borderId="25" xfId="0" applyNumberFormat="1" applyBorder="1" applyAlignment="1">
      <alignment horizontal="center"/>
    </xf>
    <xf numFmtId="6" fontId="0" fillId="0" borderId="25" xfId="0" applyNumberFormat="1" applyBorder="1" applyAlignment="1"/>
    <xf numFmtId="6" fontId="0" fillId="0" borderId="0" xfId="0" applyNumberFormat="1"/>
    <xf numFmtId="0" fontId="0" fillId="0" borderId="73" xfId="0" applyBorder="1"/>
    <xf numFmtId="0" fontId="14" fillId="0" borderId="0" xfId="0" applyFont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6" fontId="2" fillId="0" borderId="19" xfId="0" applyNumberFormat="1" applyFont="1" applyFill="1" applyBorder="1" applyAlignment="1">
      <alignment horizontal="center"/>
    </xf>
    <xf numFmtId="6" fontId="2" fillId="0" borderId="41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0" fillId="0" borderId="37" xfId="0" applyNumberFormat="1" applyBorder="1" applyAlignment="1">
      <alignment horizontal="left"/>
    </xf>
    <xf numFmtId="0" fontId="2" fillId="5" borderId="58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left" vertical="center" wrapText="1"/>
    </xf>
    <xf numFmtId="0" fontId="2" fillId="5" borderId="20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6" fontId="2" fillId="0" borderId="54" xfId="0" applyNumberFormat="1" applyFont="1" applyFill="1" applyBorder="1" applyAlignment="1">
      <alignment horizontal="center"/>
    </xf>
    <xf numFmtId="49" fontId="0" fillId="0" borderId="31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0" fontId="8" fillId="3" borderId="2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92"/>
  <sheetViews>
    <sheetView tabSelected="1" workbookViewId="0">
      <selection activeCell="I2" sqref="I2"/>
    </sheetView>
  </sheetViews>
  <sheetFormatPr baseColWidth="10" defaultRowHeight="15" outlineLevelCol="1" x14ac:dyDescent="0.25"/>
  <cols>
    <col min="1" max="1" width="1.5703125" customWidth="1"/>
    <col min="3" max="3" width="24.7109375" bestFit="1" customWidth="1"/>
    <col min="4" max="4" width="31.5703125" bestFit="1" customWidth="1"/>
    <col min="5" max="5" width="12.28515625" customWidth="1"/>
    <col min="6" max="6" width="11" customWidth="1"/>
    <col min="7" max="7" width="9.28515625" customWidth="1"/>
    <col min="8" max="8" width="12.7109375" customWidth="1"/>
    <col min="9" max="9" width="17.85546875" bestFit="1" customWidth="1"/>
    <col min="11" max="11" width="11.140625" hidden="1" customWidth="1" outlineLevel="1"/>
    <col min="12" max="12" width="10.140625" hidden="1" customWidth="1" outlineLevel="1"/>
    <col min="13" max="18" width="11.42578125" hidden="1" customWidth="1" outlineLevel="1"/>
    <col min="19" max="19" width="11.42578125" collapsed="1"/>
  </cols>
  <sheetData>
    <row r="2" spans="2:17" x14ac:dyDescent="0.25">
      <c r="B2" t="s">
        <v>0</v>
      </c>
      <c r="C2" s="33"/>
      <c r="H2" t="s">
        <v>70</v>
      </c>
      <c r="I2" s="33"/>
    </row>
    <row r="5" spans="2:17" ht="15.75" thickBot="1" x14ac:dyDescent="0.3">
      <c r="B5" s="1" t="s">
        <v>66</v>
      </c>
    </row>
    <row r="6" spans="2:17" x14ac:dyDescent="0.25">
      <c r="B6" s="166" t="s">
        <v>54</v>
      </c>
      <c r="C6" s="168" t="s">
        <v>1</v>
      </c>
      <c r="D6" s="168" t="s">
        <v>2</v>
      </c>
      <c r="E6" s="164" t="s">
        <v>51</v>
      </c>
      <c r="F6" s="164" t="s">
        <v>4</v>
      </c>
      <c r="G6" s="164" t="s">
        <v>5</v>
      </c>
      <c r="H6" s="164" t="s">
        <v>52</v>
      </c>
      <c r="I6" s="158" t="s">
        <v>3</v>
      </c>
    </row>
    <row r="7" spans="2:17" ht="15.75" thickBot="1" x14ac:dyDescent="0.3">
      <c r="B7" s="167"/>
      <c r="C7" s="169"/>
      <c r="D7" s="169"/>
      <c r="E7" s="165"/>
      <c r="F7" s="165"/>
      <c r="G7" s="165"/>
      <c r="H7" s="165"/>
      <c r="I7" s="159"/>
    </row>
    <row r="8" spans="2:17" x14ac:dyDescent="0.25">
      <c r="B8" s="2" t="s">
        <v>8</v>
      </c>
      <c r="C8" s="3" t="s">
        <v>6</v>
      </c>
      <c r="D8" s="3"/>
      <c r="E8" s="16"/>
      <c r="F8" s="55"/>
      <c r="G8" s="4"/>
      <c r="H8" s="11"/>
      <c r="I8" s="20"/>
    </row>
    <row r="9" spans="2:17" x14ac:dyDescent="0.25">
      <c r="B9" s="5" t="s">
        <v>8</v>
      </c>
      <c r="C9" s="6" t="s">
        <v>76</v>
      </c>
      <c r="D9" s="6" t="s">
        <v>55</v>
      </c>
      <c r="E9" s="17"/>
      <c r="F9" s="56"/>
      <c r="G9" s="8"/>
      <c r="H9" s="9"/>
      <c r="I9" s="21"/>
    </row>
    <row r="10" spans="2:17" ht="15.75" thickBot="1" x14ac:dyDescent="0.3">
      <c r="B10" s="18" t="str">
        <f>+B9</f>
        <v>2016-2018</v>
      </c>
      <c r="C10" s="19" t="str">
        <f>+C9</f>
        <v>Co-investigador</v>
      </c>
      <c r="D10" s="19" t="s">
        <v>55</v>
      </c>
      <c r="E10" s="76"/>
      <c r="F10" s="57"/>
      <c r="G10" s="10"/>
      <c r="H10" s="9"/>
      <c r="I10" s="22"/>
    </row>
    <row r="11" spans="2:17" ht="15.75" thickBot="1" x14ac:dyDescent="0.3">
      <c r="B11" s="161" t="str">
        <f>+"TOTAL"&amp;" "&amp;B5</f>
        <v>TOTAL PERSONAL:</v>
      </c>
      <c r="C11" s="162"/>
      <c r="D11" s="162"/>
      <c r="E11" s="162"/>
      <c r="F11" s="162"/>
      <c r="G11" s="162"/>
      <c r="H11" s="163"/>
      <c r="I11" s="24">
        <f>SUM(I8:I10)</f>
        <v>0</v>
      </c>
    </row>
    <row r="14" spans="2:17" ht="15.75" thickBot="1" x14ac:dyDescent="0.3">
      <c r="B14" s="1" t="s">
        <v>67</v>
      </c>
    </row>
    <row r="15" spans="2:17" x14ac:dyDescent="0.25">
      <c r="B15" s="124" t="s">
        <v>54</v>
      </c>
      <c r="C15" s="126" t="s">
        <v>53</v>
      </c>
      <c r="D15" s="148"/>
      <c r="E15" s="130" t="s">
        <v>83</v>
      </c>
      <c r="F15" s="130" t="s">
        <v>75</v>
      </c>
      <c r="G15" s="130" t="s">
        <v>5</v>
      </c>
      <c r="H15" s="130" t="s">
        <v>63</v>
      </c>
      <c r="I15" s="119" t="s">
        <v>69</v>
      </c>
    </row>
    <row r="16" spans="2:17" ht="15.75" thickBot="1" x14ac:dyDescent="0.3">
      <c r="B16" s="160"/>
      <c r="C16" s="128"/>
      <c r="D16" s="149"/>
      <c r="E16" s="131"/>
      <c r="F16" s="131"/>
      <c r="G16" s="131"/>
      <c r="H16" s="131"/>
      <c r="I16" s="120"/>
      <c r="P16" t="s">
        <v>119</v>
      </c>
      <c r="Q16" t="s">
        <v>120</v>
      </c>
    </row>
    <row r="17" spans="2:17" ht="15" customHeight="1" x14ac:dyDescent="0.25">
      <c r="B17" s="12"/>
      <c r="C17" s="132"/>
      <c r="D17" s="133"/>
      <c r="E17" s="60"/>
      <c r="F17" s="79"/>
      <c r="G17" s="79"/>
      <c r="H17" s="58"/>
      <c r="I17" s="63"/>
      <c r="K17" s="111">
        <v>32000000</v>
      </c>
      <c r="L17">
        <v>18</v>
      </c>
      <c r="M17" t="s">
        <v>117</v>
      </c>
      <c r="N17" s="111">
        <f>+L17*$L$20</f>
        <v>19200000</v>
      </c>
      <c r="P17">
        <v>270</v>
      </c>
      <c r="Q17" s="111">
        <f>+N17/P17</f>
        <v>71111.111111111109</v>
      </c>
    </row>
    <row r="18" spans="2:17" x14ac:dyDescent="0.25">
      <c r="B18" s="13"/>
      <c r="C18" s="134"/>
      <c r="D18" s="135"/>
      <c r="E18" s="61"/>
      <c r="F18" s="38"/>
      <c r="G18" s="7"/>
      <c r="H18" s="80"/>
      <c r="I18" s="64"/>
      <c r="L18" s="112">
        <v>12</v>
      </c>
      <c r="M18" t="s">
        <v>118</v>
      </c>
      <c r="N18" s="111">
        <f>+L18*$L$20</f>
        <v>12800000</v>
      </c>
      <c r="P18">
        <v>270</v>
      </c>
      <c r="Q18" s="111">
        <f>+N18/P18</f>
        <v>47407.407407407409</v>
      </c>
    </row>
    <row r="19" spans="2:17" x14ac:dyDescent="0.25">
      <c r="B19" s="15"/>
      <c r="C19" s="134"/>
      <c r="D19" s="135"/>
      <c r="E19" s="61"/>
      <c r="F19" s="7"/>
      <c r="G19" s="7"/>
      <c r="H19" s="38"/>
      <c r="I19" s="71"/>
      <c r="L19">
        <f>SUM(L17:L18)</f>
        <v>30</v>
      </c>
    </row>
    <row r="20" spans="2:17" ht="15.75" thickBot="1" x14ac:dyDescent="0.3">
      <c r="B20" s="15"/>
      <c r="C20" s="156"/>
      <c r="D20" s="157"/>
      <c r="E20" s="108"/>
      <c r="F20" s="109"/>
      <c r="G20" s="109"/>
      <c r="H20" s="110"/>
      <c r="I20" s="65"/>
      <c r="L20" s="111">
        <f>+K17/L19</f>
        <v>1066666.6666666667</v>
      </c>
      <c r="M20" t="s">
        <v>63</v>
      </c>
    </row>
    <row r="21" spans="2:17" ht="15.75" thickBot="1" x14ac:dyDescent="0.3">
      <c r="B21" s="114" t="str">
        <f>+"TOTAL"&amp;" "&amp;B14</f>
        <v xml:space="preserve">TOTAL SERVICIOS TECNICOS: </v>
      </c>
      <c r="C21" s="115"/>
      <c r="D21" s="115"/>
      <c r="E21" s="116"/>
      <c r="F21" s="117"/>
      <c r="G21" s="117"/>
      <c r="H21" s="155"/>
      <c r="I21" s="25">
        <f>SUM(I17:I20)</f>
        <v>0</v>
      </c>
    </row>
    <row r="24" spans="2:17" ht="15.75" thickBot="1" x14ac:dyDescent="0.3">
      <c r="B24" s="1" t="s">
        <v>68</v>
      </c>
    </row>
    <row r="25" spans="2:17" x14ac:dyDescent="0.25">
      <c r="B25" s="124" t="s">
        <v>54</v>
      </c>
      <c r="C25" s="126" t="s">
        <v>53</v>
      </c>
      <c r="D25" s="127"/>
      <c r="E25" s="127"/>
      <c r="F25" s="139"/>
      <c r="G25" s="139" t="s">
        <v>80</v>
      </c>
      <c r="H25" s="139" t="s">
        <v>86</v>
      </c>
      <c r="I25" s="119" t="s">
        <v>69</v>
      </c>
    </row>
    <row r="26" spans="2:17" ht="15.75" thickBot="1" x14ac:dyDescent="0.3">
      <c r="B26" s="125"/>
      <c r="C26" s="128"/>
      <c r="D26" s="129"/>
      <c r="E26" s="129"/>
      <c r="F26" s="140"/>
      <c r="G26" s="140"/>
      <c r="H26" s="140"/>
      <c r="I26" s="120"/>
    </row>
    <row r="27" spans="2:17" x14ac:dyDescent="0.25">
      <c r="B27" s="12"/>
      <c r="C27" s="132"/>
      <c r="D27" s="133"/>
      <c r="E27" s="133"/>
      <c r="F27" s="58"/>
      <c r="G27" s="74"/>
      <c r="H27" s="58"/>
      <c r="I27" s="64">
        <f>+G27*H27</f>
        <v>0</v>
      </c>
    </row>
    <row r="28" spans="2:17" x14ac:dyDescent="0.25">
      <c r="B28" s="13"/>
      <c r="C28" s="134"/>
      <c r="D28" s="135"/>
      <c r="E28" s="135"/>
      <c r="F28" s="38"/>
      <c r="G28" s="39"/>
      <c r="H28" s="38">
        <v>0</v>
      </c>
      <c r="I28" s="64">
        <f>+G28*H28</f>
        <v>0</v>
      </c>
    </row>
    <row r="29" spans="2:17" x14ac:dyDescent="0.25">
      <c r="B29" s="15"/>
      <c r="C29" s="52"/>
      <c r="D29" s="53"/>
      <c r="E29" s="53"/>
      <c r="F29" s="68"/>
      <c r="G29" s="77"/>
      <c r="H29" s="68"/>
      <c r="I29" s="64">
        <f t="shared" ref="I29:I30" si="0">+G29*H29</f>
        <v>0</v>
      </c>
    </row>
    <row r="30" spans="2:17" x14ac:dyDescent="0.25">
      <c r="B30" s="15"/>
      <c r="C30" s="52"/>
      <c r="D30" s="53"/>
      <c r="E30" s="53"/>
      <c r="F30" s="68"/>
      <c r="G30" s="77"/>
      <c r="H30" s="68"/>
      <c r="I30" s="64">
        <f t="shared" si="0"/>
        <v>0</v>
      </c>
    </row>
    <row r="31" spans="2:17" ht="15.75" thickBot="1" x14ac:dyDescent="0.3">
      <c r="B31" s="14"/>
      <c r="C31" s="136"/>
      <c r="D31" s="137"/>
      <c r="E31" s="137"/>
      <c r="F31" s="59"/>
      <c r="G31" s="75"/>
      <c r="H31" s="59"/>
      <c r="I31" s="64">
        <f>+G31*H31</f>
        <v>0</v>
      </c>
    </row>
    <row r="32" spans="2:17" ht="15.75" thickBot="1" x14ac:dyDescent="0.3">
      <c r="B32" s="114" t="str">
        <f>+"TOTAL"&amp;" "&amp;B24</f>
        <v>TOTAL MATERIALES E INSUMOS:</v>
      </c>
      <c r="C32" s="115"/>
      <c r="D32" s="115"/>
      <c r="E32" s="116"/>
      <c r="F32" s="117"/>
      <c r="G32" s="117"/>
      <c r="H32" s="118"/>
      <c r="I32" s="25">
        <f>SUM(I27:I31)</f>
        <v>0</v>
      </c>
    </row>
    <row r="33" spans="2:9" x14ac:dyDescent="0.25">
      <c r="B33" s="23"/>
      <c r="C33" s="23"/>
      <c r="D33" s="23"/>
      <c r="E33" s="23"/>
      <c r="F33" s="26"/>
      <c r="G33" s="26"/>
      <c r="H33" s="26"/>
    </row>
    <row r="35" spans="2:9" ht="15.75" thickBot="1" x14ac:dyDescent="0.3">
      <c r="B35" s="1" t="s">
        <v>77</v>
      </c>
    </row>
    <row r="36" spans="2:9" x14ac:dyDescent="0.25">
      <c r="B36" s="124" t="s">
        <v>54</v>
      </c>
      <c r="C36" s="126" t="s">
        <v>53</v>
      </c>
      <c r="D36" s="127"/>
      <c r="E36" s="148"/>
      <c r="F36" s="151" t="s">
        <v>112</v>
      </c>
      <c r="G36" s="151" t="s">
        <v>113</v>
      </c>
      <c r="H36" s="153" t="s">
        <v>86</v>
      </c>
      <c r="I36" s="119" t="s">
        <v>69</v>
      </c>
    </row>
    <row r="37" spans="2:9" ht="15.75" customHeight="1" thickBot="1" x14ac:dyDescent="0.3">
      <c r="B37" s="125"/>
      <c r="C37" s="128"/>
      <c r="D37" s="129"/>
      <c r="E37" s="149"/>
      <c r="F37" s="152"/>
      <c r="G37" s="152"/>
      <c r="H37" s="154"/>
      <c r="I37" s="120"/>
    </row>
    <row r="38" spans="2:9" x14ac:dyDescent="0.25">
      <c r="B38" s="12"/>
      <c r="C38" s="132" t="s">
        <v>114</v>
      </c>
      <c r="D38" s="133"/>
      <c r="E38" s="150"/>
      <c r="F38" s="74"/>
      <c r="G38" s="74"/>
      <c r="H38" s="73"/>
      <c r="I38" s="64">
        <f>+F38*G38*H38</f>
        <v>0</v>
      </c>
    </row>
    <row r="39" spans="2:9" ht="15.75" customHeight="1" x14ac:dyDescent="0.25">
      <c r="B39" s="13"/>
      <c r="C39" s="134" t="s">
        <v>78</v>
      </c>
      <c r="D39" s="135"/>
      <c r="E39" s="138"/>
      <c r="F39" s="39"/>
      <c r="G39" s="39"/>
      <c r="H39" s="38"/>
      <c r="I39" s="64">
        <f>+F39*G39*H39</f>
        <v>0</v>
      </c>
    </row>
    <row r="40" spans="2:9" ht="15.75" thickBot="1" x14ac:dyDescent="0.3">
      <c r="B40" s="14"/>
      <c r="C40" s="136"/>
      <c r="D40" s="137"/>
      <c r="E40" s="147"/>
      <c r="F40" s="75"/>
      <c r="G40" s="75"/>
      <c r="H40" s="59"/>
      <c r="I40" s="64">
        <f>+F40*G40*H40</f>
        <v>0</v>
      </c>
    </row>
    <row r="41" spans="2:9" ht="15.75" thickBot="1" x14ac:dyDescent="0.3">
      <c r="B41" s="114" t="str">
        <f>+"TOTAL"&amp;" "&amp;B35</f>
        <v>TOTAL SALIDAS DE CAMPO:</v>
      </c>
      <c r="C41" s="115"/>
      <c r="D41" s="115"/>
      <c r="E41" s="116"/>
      <c r="F41" s="117"/>
      <c r="G41" s="117"/>
      <c r="H41" s="118"/>
      <c r="I41" s="25">
        <f>SUM(I38:I40)</f>
        <v>0</v>
      </c>
    </row>
    <row r="42" spans="2:9" x14ac:dyDescent="0.25">
      <c r="B42" s="23"/>
      <c r="C42" s="23"/>
      <c r="D42" s="23"/>
      <c r="E42" s="27"/>
      <c r="F42" s="26"/>
      <c r="G42" s="26"/>
      <c r="H42" s="26"/>
    </row>
    <row r="43" spans="2:9" x14ac:dyDescent="0.25">
      <c r="B43" s="23"/>
      <c r="C43" s="23"/>
      <c r="D43" s="23"/>
      <c r="E43" s="27"/>
      <c r="F43" s="26"/>
      <c r="G43" s="26"/>
      <c r="H43" s="26"/>
    </row>
    <row r="44" spans="2:9" ht="15.75" thickBot="1" x14ac:dyDescent="0.3">
      <c r="B44" s="1" t="s">
        <v>74</v>
      </c>
    </row>
    <row r="45" spans="2:9" ht="15" customHeight="1" x14ac:dyDescent="0.25">
      <c r="B45" s="124" t="s">
        <v>54</v>
      </c>
      <c r="C45" s="126" t="s">
        <v>53</v>
      </c>
      <c r="D45" s="127"/>
      <c r="E45" s="127"/>
      <c r="F45" s="130"/>
      <c r="G45" s="130" t="s">
        <v>80</v>
      </c>
      <c r="H45" s="130" t="s">
        <v>86</v>
      </c>
      <c r="I45" s="119" t="s">
        <v>69</v>
      </c>
    </row>
    <row r="46" spans="2:9" ht="15.75" thickBot="1" x14ac:dyDescent="0.3">
      <c r="B46" s="125"/>
      <c r="C46" s="128"/>
      <c r="D46" s="129"/>
      <c r="E46" s="129"/>
      <c r="F46" s="131"/>
      <c r="G46" s="131"/>
      <c r="H46" s="131"/>
      <c r="I46" s="120"/>
    </row>
    <row r="47" spans="2:9" x14ac:dyDescent="0.25">
      <c r="B47" s="12"/>
      <c r="C47" s="121"/>
      <c r="D47" s="121"/>
      <c r="E47" s="121"/>
      <c r="F47" s="3"/>
      <c r="G47" s="3"/>
      <c r="H47" s="28"/>
      <c r="I47" s="29">
        <f>+G47*H47</f>
        <v>0</v>
      </c>
    </row>
    <row r="48" spans="2:9" x14ac:dyDescent="0.25">
      <c r="B48" s="13"/>
      <c r="C48" s="122"/>
      <c r="D48" s="122"/>
      <c r="E48" s="122"/>
      <c r="F48" s="6"/>
      <c r="G48" s="6"/>
      <c r="H48" s="30"/>
      <c r="I48" s="31">
        <f>+G48*H48</f>
        <v>0</v>
      </c>
    </row>
    <row r="49" spans="2:9" x14ac:dyDescent="0.25">
      <c r="B49" s="13"/>
      <c r="C49" s="122"/>
      <c r="D49" s="122"/>
      <c r="E49" s="122"/>
      <c r="F49" s="6"/>
      <c r="G49" s="6"/>
      <c r="H49" s="30"/>
      <c r="I49" s="31">
        <f>+G49*H49</f>
        <v>0</v>
      </c>
    </row>
    <row r="50" spans="2:9" ht="15.75" thickBot="1" x14ac:dyDescent="0.3">
      <c r="B50" s="14"/>
      <c r="C50" s="123"/>
      <c r="D50" s="123"/>
      <c r="E50" s="123"/>
      <c r="F50" s="19"/>
      <c r="G50" s="19"/>
      <c r="H50" s="19"/>
      <c r="I50" s="32">
        <f>+G50*H50</f>
        <v>0</v>
      </c>
    </row>
    <row r="51" spans="2:9" ht="15.75" thickBot="1" x14ac:dyDescent="0.3">
      <c r="B51" s="114" t="str">
        <f>+"TOTAL"&amp;" "&amp;B44</f>
        <v>TOTAL LICENCIAS:</v>
      </c>
      <c r="C51" s="115"/>
      <c r="D51" s="115"/>
      <c r="E51" s="116"/>
      <c r="F51" s="117"/>
      <c r="G51" s="117"/>
      <c r="H51" s="118"/>
      <c r="I51" s="25">
        <f>SUM(I47:I50)</f>
        <v>0</v>
      </c>
    </row>
    <row r="54" spans="2:9" ht="15.75" thickBot="1" x14ac:dyDescent="0.3">
      <c r="B54" s="1" t="s">
        <v>79</v>
      </c>
    </row>
    <row r="55" spans="2:9" x14ac:dyDescent="0.25">
      <c r="B55" s="124" t="s">
        <v>54</v>
      </c>
      <c r="C55" s="126" t="s">
        <v>53</v>
      </c>
      <c r="D55" s="127"/>
      <c r="E55" s="127"/>
      <c r="F55" s="130" t="s">
        <v>80</v>
      </c>
      <c r="G55" s="130" t="s">
        <v>81</v>
      </c>
      <c r="H55" s="130" t="s">
        <v>82</v>
      </c>
      <c r="I55" s="119" t="s">
        <v>69</v>
      </c>
    </row>
    <row r="56" spans="2:9" ht="15.75" thickBot="1" x14ac:dyDescent="0.3">
      <c r="B56" s="125"/>
      <c r="C56" s="128"/>
      <c r="D56" s="129"/>
      <c r="E56" s="129"/>
      <c r="F56" s="131"/>
      <c r="G56" s="131"/>
      <c r="H56" s="131"/>
      <c r="I56" s="120"/>
    </row>
    <row r="57" spans="2:9" ht="15" customHeight="1" x14ac:dyDescent="0.25">
      <c r="B57" s="12"/>
      <c r="C57" s="60" t="s">
        <v>92</v>
      </c>
      <c r="D57" s="60" t="s">
        <v>55</v>
      </c>
      <c r="E57" s="60"/>
      <c r="F57" s="3"/>
      <c r="G57" s="3">
        <v>1</v>
      </c>
      <c r="H57" s="78">
        <f>+VLOOKUP(D57,Hoja2!$H$24:$P$36,9,0)</f>
        <v>0</v>
      </c>
      <c r="I57" s="70">
        <f>+F57*G57*H57</f>
        <v>0</v>
      </c>
    </row>
    <row r="58" spans="2:9" x14ac:dyDescent="0.25">
      <c r="B58" s="13"/>
      <c r="C58" s="61" t="s">
        <v>93</v>
      </c>
      <c r="D58" s="170"/>
      <c r="E58" s="171"/>
      <c r="F58" s="6"/>
      <c r="G58" s="6">
        <v>1</v>
      </c>
      <c r="H58" s="69">
        <f>+VLOOKUP($D$57,Hoja2!$H$24:$N$36,3,0)</f>
        <v>0</v>
      </c>
      <c r="I58" s="71">
        <f>+F58*G58*H58</f>
        <v>0</v>
      </c>
    </row>
    <row r="59" spans="2:9" x14ac:dyDescent="0.25">
      <c r="B59" s="13"/>
      <c r="C59" s="61" t="s">
        <v>94</v>
      </c>
      <c r="D59" s="170"/>
      <c r="E59" s="171"/>
      <c r="F59" s="6"/>
      <c r="G59" s="6">
        <v>1</v>
      </c>
      <c r="H59" s="69">
        <f>+VLOOKUP($D$57,Hoja2!$H$24:$N$36,5,0)</f>
        <v>0</v>
      </c>
      <c r="I59" s="71">
        <f>(F59*G59*H59)+((F57*G57)*VLOOKUP($D$57,Hoja2!$H$24:$N$36,7,0))</f>
        <v>0</v>
      </c>
    </row>
    <row r="60" spans="2:9" ht="15.75" thickBot="1" x14ac:dyDescent="0.3">
      <c r="B60" s="14"/>
      <c r="C60" s="62" t="s">
        <v>95</v>
      </c>
      <c r="D60" s="172"/>
      <c r="E60" s="173"/>
      <c r="F60" s="19"/>
      <c r="G60" s="19"/>
      <c r="H60" s="54"/>
      <c r="I60" s="72">
        <f>+F60*G60*H60</f>
        <v>0</v>
      </c>
    </row>
    <row r="61" spans="2:9" x14ac:dyDescent="0.25">
      <c r="B61" s="12"/>
      <c r="C61" s="60" t="s">
        <v>92</v>
      </c>
      <c r="D61" s="60" t="s">
        <v>55</v>
      </c>
      <c r="E61" s="60"/>
      <c r="F61" s="3"/>
      <c r="G61" s="3">
        <v>1</v>
      </c>
      <c r="H61" s="78">
        <f>+VLOOKUP(D61,Hoja2!$H$24:$P$36,9,0)</f>
        <v>0</v>
      </c>
      <c r="I61" s="70">
        <f>+F61*G61*H61</f>
        <v>0</v>
      </c>
    </row>
    <row r="62" spans="2:9" x14ac:dyDescent="0.25">
      <c r="B62" s="13"/>
      <c r="C62" s="61" t="s">
        <v>93</v>
      </c>
      <c r="D62" s="170"/>
      <c r="E62" s="171"/>
      <c r="F62" s="6"/>
      <c r="G62" s="6">
        <v>1</v>
      </c>
      <c r="H62" s="69">
        <f>+VLOOKUP($D$61,Hoja2!$H$24:$N$36,3,0)</f>
        <v>0</v>
      </c>
      <c r="I62" s="71">
        <f>+F62*G62*H62</f>
        <v>0</v>
      </c>
    </row>
    <row r="63" spans="2:9" x14ac:dyDescent="0.25">
      <c r="B63" s="13"/>
      <c r="C63" s="61" t="s">
        <v>94</v>
      </c>
      <c r="D63" s="170"/>
      <c r="E63" s="171"/>
      <c r="F63" s="6"/>
      <c r="G63" s="6">
        <v>1</v>
      </c>
      <c r="H63" s="69">
        <f>+VLOOKUP($D$61,Hoja2!$H$24:$N$36,5,0)</f>
        <v>0</v>
      </c>
      <c r="I63" s="71">
        <f>(F63*G63*H63)+((F61*G61)*VLOOKUP($D$61,Hoja2!$H$24:$N$36,7,0))</f>
        <v>0</v>
      </c>
    </row>
    <row r="64" spans="2:9" ht="15.75" thickBot="1" x14ac:dyDescent="0.3">
      <c r="B64" s="14"/>
      <c r="C64" s="62" t="s">
        <v>95</v>
      </c>
      <c r="D64" s="172"/>
      <c r="E64" s="173"/>
      <c r="F64" s="19"/>
      <c r="G64" s="19"/>
      <c r="H64" s="54"/>
      <c r="I64" s="72">
        <f>+F64*G64*H64</f>
        <v>0</v>
      </c>
    </row>
    <row r="65" spans="2:9" ht="15.75" thickBot="1" x14ac:dyDescent="0.3">
      <c r="B65" s="114" t="str">
        <f>+"TOTAL"&amp;" "&amp;B54</f>
        <v>TOTAL GASTOS DE VIAJE:</v>
      </c>
      <c r="C65" s="115"/>
      <c r="D65" s="115"/>
      <c r="E65" s="116"/>
      <c r="F65" s="117"/>
      <c r="G65" s="117"/>
      <c r="H65" s="118"/>
      <c r="I65" s="25">
        <f>SUM(I57:I64)</f>
        <v>0</v>
      </c>
    </row>
    <row r="68" spans="2:9" ht="15.75" thickBot="1" x14ac:dyDescent="0.3">
      <c r="B68" s="1" t="s">
        <v>87</v>
      </c>
    </row>
    <row r="69" spans="2:9" x14ac:dyDescent="0.25">
      <c r="B69" s="124" t="s">
        <v>54</v>
      </c>
      <c r="C69" s="126" t="s">
        <v>53</v>
      </c>
      <c r="D69" s="127"/>
      <c r="E69" s="127"/>
      <c r="F69" s="139"/>
      <c r="G69" s="139" t="s">
        <v>80</v>
      </c>
      <c r="H69" s="139" t="s">
        <v>86</v>
      </c>
      <c r="I69" s="119" t="s">
        <v>69</v>
      </c>
    </row>
    <row r="70" spans="2:9" ht="15.75" thickBot="1" x14ac:dyDescent="0.3">
      <c r="B70" s="125"/>
      <c r="C70" s="128"/>
      <c r="D70" s="129"/>
      <c r="E70" s="129"/>
      <c r="F70" s="140"/>
      <c r="G70" s="140"/>
      <c r="H70" s="140"/>
      <c r="I70" s="120"/>
    </row>
    <row r="71" spans="2:9" x14ac:dyDescent="0.25">
      <c r="B71" s="12"/>
      <c r="C71" s="132" t="s">
        <v>88</v>
      </c>
      <c r="D71" s="133"/>
      <c r="E71" s="133"/>
      <c r="F71" s="58"/>
      <c r="G71" s="58"/>
      <c r="H71" s="58"/>
      <c r="I71" s="64">
        <f>+G71*H71</f>
        <v>0</v>
      </c>
    </row>
    <row r="72" spans="2:9" x14ac:dyDescent="0.25">
      <c r="B72" s="13"/>
      <c r="C72" s="134" t="s">
        <v>89</v>
      </c>
      <c r="D72" s="135"/>
      <c r="E72" s="135"/>
      <c r="F72" s="38"/>
      <c r="G72" s="38"/>
      <c r="H72" s="38"/>
      <c r="I72" s="64">
        <f>+G72*H72</f>
        <v>0</v>
      </c>
    </row>
    <row r="73" spans="2:9" x14ac:dyDescent="0.25">
      <c r="B73" s="15"/>
      <c r="C73" s="134" t="s">
        <v>90</v>
      </c>
      <c r="D73" s="135"/>
      <c r="E73" s="138"/>
      <c r="F73" s="68"/>
      <c r="G73" s="68"/>
      <c r="H73" s="68"/>
      <c r="I73" s="64">
        <f>+G73*H73</f>
        <v>0</v>
      </c>
    </row>
    <row r="74" spans="2:9" x14ac:dyDescent="0.25">
      <c r="B74" s="15"/>
      <c r="C74" s="134" t="s">
        <v>91</v>
      </c>
      <c r="D74" s="135"/>
      <c r="E74" s="138"/>
      <c r="F74" s="68"/>
      <c r="G74" s="68"/>
      <c r="H74" s="68"/>
      <c r="I74" s="64">
        <f>+G74*H74</f>
        <v>0</v>
      </c>
    </row>
    <row r="75" spans="2:9" ht="15.75" thickBot="1" x14ac:dyDescent="0.3">
      <c r="B75" s="14"/>
      <c r="C75" s="136"/>
      <c r="D75" s="137"/>
      <c r="E75" s="137"/>
      <c r="F75" s="59"/>
      <c r="G75" s="59"/>
      <c r="H75" s="59"/>
      <c r="I75" s="64">
        <f>+G75*H75</f>
        <v>0</v>
      </c>
    </row>
    <row r="76" spans="2:9" ht="15.75" thickBot="1" x14ac:dyDescent="0.3">
      <c r="B76" s="114" t="str">
        <f>+"TOTAL"&amp;" "&amp;B68</f>
        <v>TOTAL BIBLIOGRAFIA:</v>
      </c>
      <c r="C76" s="115"/>
      <c r="D76" s="115"/>
      <c r="E76" s="116"/>
      <c r="F76" s="117"/>
      <c r="G76" s="117"/>
      <c r="H76" s="118"/>
      <c r="I76" s="25">
        <f>SUM(I71:I75)</f>
        <v>0</v>
      </c>
    </row>
    <row r="77" spans="2:9" x14ac:dyDescent="0.25">
      <c r="B77" s="66"/>
      <c r="C77" s="66"/>
      <c r="D77" s="66"/>
      <c r="E77" s="66"/>
      <c r="F77" s="26"/>
      <c r="G77" s="26"/>
      <c r="H77" s="26"/>
      <c r="I77" s="67"/>
    </row>
    <row r="78" spans="2:9" x14ac:dyDescent="0.25">
      <c r="B78" s="66"/>
      <c r="C78" s="66"/>
      <c r="D78" s="66"/>
      <c r="E78" s="66"/>
      <c r="F78" s="26"/>
      <c r="G78" s="26"/>
      <c r="H78" s="26"/>
      <c r="I78" s="67"/>
    </row>
    <row r="79" spans="2:9" ht="15.75" thickBot="1" x14ac:dyDescent="0.3">
      <c r="B79" s="1" t="s">
        <v>116</v>
      </c>
    </row>
    <row r="80" spans="2:9" x14ac:dyDescent="0.25">
      <c r="B80" s="124" t="s">
        <v>54</v>
      </c>
      <c r="C80" s="126" t="s">
        <v>53</v>
      </c>
      <c r="D80" s="127"/>
      <c r="E80" s="127"/>
      <c r="F80" s="130"/>
      <c r="G80" s="130" t="s">
        <v>80</v>
      </c>
      <c r="H80" s="130" t="s">
        <v>86</v>
      </c>
      <c r="I80" s="119" t="s">
        <v>69</v>
      </c>
    </row>
    <row r="81" spans="2:9" ht="15.75" thickBot="1" x14ac:dyDescent="0.3">
      <c r="B81" s="125"/>
      <c r="C81" s="128"/>
      <c r="D81" s="129"/>
      <c r="E81" s="129"/>
      <c r="F81" s="131"/>
      <c r="G81" s="131"/>
      <c r="H81" s="131"/>
      <c r="I81" s="120"/>
    </row>
    <row r="82" spans="2:9" x14ac:dyDescent="0.25">
      <c r="B82" s="12"/>
      <c r="C82" s="121"/>
      <c r="D82" s="121"/>
      <c r="E82" s="121"/>
      <c r="F82" s="3"/>
      <c r="G82" s="3"/>
      <c r="H82" s="28"/>
      <c r="I82" s="29">
        <f>+G82*H82</f>
        <v>0</v>
      </c>
    </row>
    <row r="83" spans="2:9" x14ac:dyDescent="0.25">
      <c r="B83" s="13"/>
      <c r="C83" s="122"/>
      <c r="D83" s="122"/>
      <c r="E83" s="122"/>
      <c r="F83" s="6"/>
      <c r="G83" s="6"/>
      <c r="H83" s="30"/>
      <c r="I83" s="31">
        <f>+G83*H83</f>
        <v>0</v>
      </c>
    </row>
    <row r="84" spans="2:9" ht="15" customHeight="1" x14ac:dyDescent="0.25">
      <c r="B84" s="13"/>
      <c r="C84" s="122"/>
      <c r="D84" s="122"/>
      <c r="E84" s="122"/>
      <c r="F84" s="6"/>
      <c r="G84" s="6"/>
      <c r="H84" s="30"/>
      <c r="I84" s="31">
        <f>+G84*H84</f>
        <v>0</v>
      </c>
    </row>
    <row r="85" spans="2:9" ht="15.75" thickBot="1" x14ac:dyDescent="0.3">
      <c r="B85" s="14"/>
      <c r="C85" s="123"/>
      <c r="D85" s="123"/>
      <c r="E85" s="123"/>
      <c r="F85" s="19"/>
      <c r="G85" s="19"/>
      <c r="H85" s="19"/>
      <c r="I85" s="32">
        <f>+G85*H85</f>
        <v>0</v>
      </c>
    </row>
    <row r="86" spans="2:9" ht="15" customHeight="1" thickBot="1" x14ac:dyDescent="0.3">
      <c r="B86" s="114" t="str">
        <f>+"TOTAL"&amp;" "&amp;B79</f>
        <v>TOTAL EQUIPOS:</v>
      </c>
      <c r="C86" s="115"/>
      <c r="D86" s="115"/>
      <c r="E86" s="116"/>
      <c r="F86" s="117"/>
      <c r="G86" s="117"/>
      <c r="H86" s="118"/>
      <c r="I86" s="25">
        <f>SUM(I82:I85)</f>
        <v>0</v>
      </c>
    </row>
    <row r="87" spans="2:9" x14ac:dyDescent="0.25">
      <c r="B87" s="66"/>
      <c r="C87" s="66"/>
      <c r="D87" s="66"/>
      <c r="E87" s="66"/>
      <c r="F87" s="26"/>
      <c r="G87" s="26"/>
      <c r="H87" s="26"/>
      <c r="I87" s="67"/>
    </row>
    <row r="88" spans="2:9" ht="15.75" thickBot="1" x14ac:dyDescent="0.3"/>
    <row r="89" spans="2:9" ht="15.75" customHeight="1" thickBot="1" x14ac:dyDescent="0.3">
      <c r="B89" s="141" t="s">
        <v>71</v>
      </c>
      <c r="C89" s="142"/>
      <c r="D89" s="142"/>
      <c r="E89" s="142"/>
      <c r="F89" s="142"/>
      <c r="G89" s="143"/>
      <c r="H89" s="36" t="s">
        <v>72</v>
      </c>
      <c r="I89" s="37" t="s">
        <v>73</v>
      </c>
    </row>
    <row r="90" spans="2:9" ht="15.75" thickBot="1" x14ac:dyDescent="0.3">
      <c r="B90" s="144"/>
      <c r="C90" s="145"/>
      <c r="D90" s="145"/>
      <c r="E90" s="145"/>
      <c r="F90" s="145"/>
      <c r="G90" s="146"/>
      <c r="H90" s="34">
        <f>+I21+I32+I41+I51+I65+I76+I86</f>
        <v>0</v>
      </c>
      <c r="I90" s="35">
        <f>+I11</f>
        <v>0</v>
      </c>
    </row>
    <row r="92" spans="2:9" x14ac:dyDescent="0.25">
      <c r="B92" s="113" t="s">
        <v>121</v>
      </c>
    </row>
  </sheetData>
  <mergeCells count="96">
    <mergeCell ref="F65:H65"/>
    <mergeCell ref="I55:I56"/>
    <mergeCell ref="D62:E62"/>
    <mergeCell ref="D63:E63"/>
    <mergeCell ref="D64:E64"/>
    <mergeCell ref="D58:E58"/>
    <mergeCell ref="D59:E59"/>
    <mergeCell ref="D60:E60"/>
    <mergeCell ref="I6:I7"/>
    <mergeCell ref="B15:B16"/>
    <mergeCell ref="B11:H11"/>
    <mergeCell ref="E6:E7"/>
    <mergeCell ref="F6:F7"/>
    <mergeCell ref="G6:G7"/>
    <mergeCell ref="H6:H7"/>
    <mergeCell ref="B6:B7"/>
    <mergeCell ref="C6:C7"/>
    <mergeCell ref="D6:D7"/>
    <mergeCell ref="I15:I16"/>
    <mergeCell ref="C15:D16"/>
    <mergeCell ref="E15:E16"/>
    <mergeCell ref="F15:F16"/>
    <mergeCell ref="G15:G16"/>
    <mergeCell ref="H15:H16"/>
    <mergeCell ref="B21:E21"/>
    <mergeCell ref="C31:E31"/>
    <mergeCell ref="F21:H21"/>
    <mergeCell ref="C17:D17"/>
    <mergeCell ref="C18:D18"/>
    <mergeCell ref="C20:D20"/>
    <mergeCell ref="C19:D19"/>
    <mergeCell ref="B32:E32"/>
    <mergeCell ref="F32:H32"/>
    <mergeCell ref="I25:I26"/>
    <mergeCell ref="C27:E27"/>
    <mergeCell ref="C28:E28"/>
    <mergeCell ref="B25:B26"/>
    <mergeCell ref="C25:E26"/>
    <mergeCell ref="G25:G26"/>
    <mergeCell ref="H25:H26"/>
    <mergeCell ref="F25:F26"/>
    <mergeCell ref="C36:E37"/>
    <mergeCell ref="I36:I37"/>
    <mergeCell ref="C38:E38"/>
    <mergeCell ref="C39:E39"/>
    <mergeCell ref="B51:E51"/>
    <mergeCell ref="I45:I46"/>
    <mergeCell ref="F45:F46"/>
    <mergeCell ref="G45:G46"/>
    <mergeCell ref="H45:H46"/>
    <mergeCell ref="B45:B46"/>
    <mergeCell ref="F36:F37"/>
    <mergeCell ref="G36:G37"/>
    <mergeCell ref="H36:H37"/>
    <mergeCell ref="B36:B37"/>
    <mergeCell ref="B89:G90"/>
    <mergeCell ref="C40:E40"/>
    <mergeCell ref="B41:E41"/>
    <mergeCell ref="C45:E46"/>
    <mergeCell ref="C47:E47"/>
    <mergeCell ref="C48:E48"/>
    <mergeCell ref="C49:E49"/>
    <mergeCell ref="C50:E50"/>
    <mergeCell ref="F41:H41"/>
    <mergeCell ref="B55:B56"/>
    <mergeCell ref="C55:E56"/>
    <mergeCell ref="F55:F56"/>
    <mergeCell ref="G55:G56"/>
    <mergeCell ref="H55:H56"/>
    <mergeCell ref="F51:H51"/>
    <mergeCell ref="B65:E65"/>
    <mergeCell ref="I69:I70"/>
    <mergeCell ref="C71:E71"/>
    <mergeCell ref="C72:E72"/>
    <mergeCell ref="C75:E75"/>
    <mergeCell ref="B76:E76"/>
    <mergeCell ref="F76:H76"/>
    <mergeCell ref="C73:E73"/>
    <mergeCell ref="C74:E74"/>
    <mergeCell ref="B69:B70"/>
    <mergeCell ref="C69:E70"/>
    <mergeCell ref="F69:F70"/>
    <mergeCell ref="G69:G70"/>
    <mergeCell ref="H69:H70"/>
    <mergeCell ref="B86:E86"/>
    <mergeCell ref="F86:H86"/>
    <mergeCell ref="I80:I81"/>
    <mergeCell ref="C82:E82"/>
    <mergeCell ref="C83:E83"/>
    <mergeCell ref="C84:E84"/>
    <mergeCell ref="C85:E85"/>
    <mergeCell ref="B80:B81"/>
    <mergeCell ref="C80:E81"/>
    <mergeCell ref="F80:F81"/>
    <mergeCell ref="G80:G81"/>
    <mergeCell ref="H80:H81"/>
  </mergeCells>
  <dataValidations count="1">
    <dataValidation type="list" allowBlank="1" showInputMessage="1" showErrorMessage="1" sqref="D61">
      <formula1>$I$24:$I$36</formula1>
    </dataValidation>
  </dataValidations>
  <pageMargins left="0.51181102362204722" right="0.51181102362204722" top="0.55118110236220474" bottom="0.55118110236220474" header="0.31496062992125984" footer="0.31496062992125984"/>
  <pageSetup scale="70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Hoja2!$H$15:$H$17</xm:f>
          </x14:formula1>
          <xm:sqref>F18</xm:sqref>
        </x14:dataValidation>
        <x14:dataValidation type="list" allowBlank="1" showInputMessage="1" showErrorMessage="1">
          <x14:formula1>
            <xm:f>Hoja2!$K$14:$K$16</xm:f>
          </x14:formula1>
          <xm:sqref>E17:E20</xm:sqref>
        </x14:dataValidation>
        <x14:dataValidation type="list" allowBlank="1" showInputMessage="1" showErrorMessage="1">
          <x14:formula1>
            <xm:f>Hoja2!$H$24:$H$36</xm:f>
          </x14:formula1>
          <xm:sqref>D57</xm:sqref>
        </x14:dataValidation>
        <x14:dataValidation type="list" allowBlank="1" showInputMessage="1" showErrorMessage="1">
          <x14:formula1>
            <xm:f>Hoja2!A$2:A$44</xm:f>
          </x14:formula1>
          <xm:sqref>D8:D10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F3" sqref="F3"/>
    </sheetView>
  </sheetViews>
  <sheetFormatPr baseColWidth="10" defaultRowHeight="15" x14ac:dyDescent="0.25"/>
  <cols>
    <col min="1" max="1" width="34.140625" style="42" customWidth="1"/>
    <col min="2" max="7" width="11.42578125" style="42"/>
    <col min="8" max="8" width="14.5703125" style="42" bestFit="1" customWidth="1"/>
    <col min="9" max="10" width="9.85546875" style="42" bestFit="1" customWidth="1"/>
    <col min="11" max="11" width="13.140625" style="42" customWidth="1"/>
    <col min="12" max="16384" width="11.42578125" style="42"/>
  </cols>
  <sheetData>
    <row r="1" spans="1:12" ht="25.5" x14ac:dyDescent="0.25">
      <c r="A1" s="40" t="s">
        <v>9</v>
      </c>
      <c r="B1" s="40" t="s">
        <v>10</v>
      </c>
      <c r="C1" s="40" t="s">
        <v>11</v>
      </c>
      <c r="D1" s="41" t="s">
        <v>12</v>
      </c>
      <c r="E1" s="40" t="s">
        <v>13</v>
      </c>
    </row>
    <row r="2" spans="1:12" x14ac:dyDescent="0.25">
      <c r="A2" s="49" t="s">
        <v>55</v>
      </c>
      <c r="B2" s="49" t="s">
        <v>55</v>
      </c>
      <c r="C2" s="50">
        <v>0</v>
      </c>
      <c r="D2" s="51">
        <v>0</v>
      </c>
      <c r="E2" s="49" t="s">
        <v>55</v>
      </c>
    </row>
    <row r="3" spans="1:12" x14ac:dyDescent="0.25">
      <c r="A3" s="49" t="s">
        <v>31</v>
      </c>
      <c r="B3" s="49" t="s">
        <v>15</v>
      </c>
      <c r="C3" s="50">
        <v>80</v>
      </c>
      <c r="D3" s="51">
        <v>46738</v>
      </c>
      <c r="E3" s="49" t="s">
        <v>16</v>
      </c>
      <c r="F3" s="43"/>
      <c r="H3" s="44" t="s">
        <v>57</v>
      </c>
      <c r="I3" s="45"/>
      <c r="J3" s="45"/>
    </row>
    <row r="4" spans="1:12" ht="15.75" thickBot="1" x14ac:dyDescent="0.3">
      <c r="A4" s="49" t="s">
        <v>124</v>
      </c>
      <c r="B4" s="49" t="s">
        <v>15</v>
      </c>
      <c r="C4" s="50">
        <v>160</v>
      </c>
      <c r="D4" s="51">
        <v>30620</v>
      </c>
      <c r="E4" s="49" t="s">
        <v>34</v>
      </c>
      <c r="F4" s="43"/>
      <c r="H4" s="45"/>
      <c r="I4" s="45"/>
      <c r="J4" s="45"/>
    </row>
    <row r="5" spans="1:12" x14ac:dyDescent="0.25">
      <c r="A5" s="49" t="s">
        <v>122</v>
      </c>
      <c r="B5" s="49" t="s">
        <v>15</v>
      </c>
      <c r="C5" s="50">
        <v>160</v>
      </c>
      <c r="D5" s="51">
        <v>69472</v>
      </c>
      <c r="E5" s="49" t="s">
        <v>16</v>
      </c>
      <c r="F5" s="43"/>
      <c r="H5" s="176" t="s">
        <v>56</v>
      </c>
      <c r="I5" s="178" t="s">
        <v>4</v>
      </c>
      <c r="J5" s="45"/>
    </row>
    <row r="6" spans="1:12" ht="15.75" thickBot="1" x14ac:dyDescent="0.3">
      <c r="A6" s="49" t="s">
        <v>23</v>
      </c>
      <c r="B6" s="49" t="s">
        <v>15</v>
      </c>
      <c r="C6" s="50">
        <v>160</v>
      </c>
      <c r="D6" s="51">
        <v>46738</v>
      </c>
      <c r="E6" s="49" t="s">
        <v>16</v>
      </c>
      <c r="H6" s="177"/>
      <c r="I6" s="179"/>
      <c r="J6" s="45"/>
    </row>
    <row r="7" spans="1:12" x14ac:dyDescent="0.25">
      <c r="A7" s="49" t="s">
        <v>14</v>
      </c>
      <c r="B7" s="49" t="s">
        <v>15</v>
      </c>
      <c r="C7" s="50">
        <v>80</v>
      </c>
      <c r="D7" s="51">
        <v>46738</v>
      </c>
      <c r="E7" s="49" t="s">
        <v>16</v>
      </c>
      <c r="H7" s="83" t="s">
        <v>58</v>
      </c>
      <c r="I7" s="84">
        <v>0</v>
      </c>
      <c r="J7" s="45"/>
    </row>
    <row r="8" spans="1:12" x14ac:dyDescent="0.25">
      <c r="A8" s="49" t="s">
        <v>123</v>
      </c>
      <c r="B8" s="49" t="s">
        <v>15</v>
      </c>
      <c r="C8" s="50">
        <v>160</v>
      </c>
      <c r="D8" s="51">
        <v>62648</v>
      </c>
      <c r="E8" s="49" t="s">
        <v>16</v>
      </c>
      <c r="H8" s="85" t="s">
        <v>59</v>
      </c>
      <c r="I8" s="86">
        <v>6087</v>
      </c>
      <c r="J8" s="45"/>
    </row>
    <row r="9" spans="1:12" ht="15.75" thickBot="1" x14ac:dyDescent="0.3">
      <c r="A9" s="49" t="s">
        <v>125</v>
      </c>
      <c r="B9" s="49" t="s">
        <v>15</v>
      </c>
      <c r="C9" s="50">
        <v>160</v>
      </c>
      <c r="D9" s="51">
        <v>41345</v>
      </c>
      <c r="E9" s="49" t="s">
        <v>16</v>
      </c>
      <c r="H9" s="87" t="s">
        <v>60</v>
      </c>
      <c r="I9" s="88">
        <v>6746</v>
      </c>
      <c r="J9" s="45"/>
    </row>
    <row r="10" spans="1:12" x14ac:dyDescent="0.25">
      <c r="A10" s="49" t="s">
        <v>32</v>
      </c>
      <c r="B10" s="49" t="s">
        <v>15</v>
      </c>
      <c r="C10" s="50">
        <v>160</v>
      </c>
      <c r="D10" s="51">
        <v>62648</v>
      </c>
      <c r="E10" s="49" t="s">
        <v>16</v>
      </c>
      <c r="H10" s="45"/>
      <c r="I10" s="45"/>
      <c r="J10" s="45"/>
    </row>
    <row r="11" spans="1:12" x14ac:dyDescent="0.25">
      <c r="A11" s="49" t="s">
        <v>126</v>
      </c>
      <c r="B11" s="49" t="s">
        <v>15</v>
      </c>
      <c r="C11" s="50">
        <v>80</v>
      </c>
      <c r="D11" s="51">
        <v>39819</v>
      </c>
      <c r="E11" s="49" t="s">
        <v>34</v>
      </c>
      <c r="H11" s="46"/>
      <c r="I11" s="46"/>
      <c r="J11" s="46"/>
    </row>
    <row r="12" spans="1:12" x14ac:dyDescent="0.25">
      <c r="A12" s="49" t="s">
        <v>36</v>
      </c>
      <c r="B12" s="49" t="s">
        <v>15</v>
      </c>
      <c r="C12" s="50">
        <v>80</v>
      </c>
      <c r="D12" s="51">
        <v>38545</v>
      </c>
      <c r="E12" s="49" t="s">
        <v>16</v>
      </c>
      <c r="H12" s="44" t="s">
        <v>61</v>
      </c>
      <c r="I12" s="46"/>
      <c r="J12" s="46"/>
      <c r="K12" s="44" t="s">
        <v>83</v>
      </c>
    </row>
    <row r="13" spans="1:12" ht="15.75" thickBot="1" x14ac:dyDescent="0.3">
      <c r="A13" s="49" t="s">
        <v>127</v>
      </c>
      <c r="B13" s="49" t="s">
        <v>15</v>
      </c>
      <c r="C13" s="50">
        <v>160</v>
      </c>
      <c r="D13" s="51">
        <v>43279</v>
      </c>
      <c r="E13" s="49" t="s">
        <v>16</v>
      </c>
      <c r="H13" s="46"/>
      <c r="I13" s="46"/>
      <c r="J13" s="46"/>
    </row>
    <row r="14" spans="1:12" ht="15.75" thickBot="1" x14ac:dyDescent="0.3">
      <c r="A14" s="49" t="s">
        <v>33</v>
      </c>
      <c r="B14" s="49" t="s">
        <v>15</v>
      </c>
      <c r="C14" s="50">
        <v>80</v>
      </c>
      <c r="D14" s="51">
        <v>69472</v>
      </c>
      <c r="E14" s="49" t="s">
        <v>34</v>
      </c>
      <c r="H14" s="47" t="s">
        <v>62</v>
      </c>
      <c r="I14" s="48" t="s">
        <v>63</v>
      </c>
      <c r="J14" s="46"/>
      <c r="K14" s="91" t="s">
        <v>84</v>
      </c>
      <c r="L14" s="92"/>
    </row>
    <row r="15" spans="1:12" x14ac:dyDescent="0.25">
      <c r="A15" s="49" t="s">
        <v>35</v>
      </c>
      <c r="B15" s="49" t="s">
        <v>15</v>
      </c>
      <c r="C15" s="50">
        <v>160</v>
      </c>
      <c r="D15" s="51">
        <v>69472</v>
      </c>
      <c r="E15" s="49" t="s">
        <v>16</v>
      </c>
      <c r="H15" s="83" t="s">
        <v>55</v>
      </c>
      <c r="I15" s="84">
        <v>0</v>
      </c>
      <c r="J15" s="46"/>
      <c r="K15" s="91" t="s">
        <v>85</v>
      </c>
      <c r="L15" s="92"/>
    </row>
    <row r="16" spans="1:12" x14ac:dyDescent="0.25">
      <c r="A16" s="49" t="s">
        <v>40</v>
      </c>
      <c r="B16" s="49" t="s">
        <v>15</v>
      </c>
      <c r="C16" s="50">
        <v>160</v>
      </c>
      <c r="D16" s="51">
        <v>46738</v>
      </c>
      <c r="E16" s="49" t="s">
        <v>16</v>
      </c>
      <c r="H16" s="89" t="s">
        <v>64</v>
      </c>
      <c r="I16" s="90">
        <f>+I17/2</f>
        <v>1018700</v>
      </c>
      <c r="J16" s="46"/>
      <c r="K16" s="92" t="s">
        <v>55</v>
      </c>
      <c r="L16" s="92"/>
    </row>
    <row r="17" spans="1:16" ht="15.75" thickBot="1" x14ac:dyDescent="0.3">
      <c r="A17" s="49" t="s">
        <v>128</v>
      </c>
      <c r="B17" s="49" t="s">
        <v>15</v>
      </c>
      <c r="C17" s="50">
        <v>160</v>
      </c>
      <c r="D17" s="51">
        <v>69472</v>
      </c>
      <c r="E17" s="49" t="s">
        <v>16</v>
      </c>
      <c r="H17" s="87" t="s">
        <v>65</v>
      </c>
      <c r="I17" s="88">
        <f>FLOOR(1940400*1.05,100)</f>
        <v>2037400</v>
      </c>
      <c r="J17" s="46"/>
    </row>
    <row r="18" spans="1:16" x14ac:dyDescent="0.25">
      <c r="A18" s="49" t="s">
        <v>45</v>
      </c>
      <c r="B18" s="49" t="s">
        <v>15</v>
      </c>
      <c r="C18" s="50">
        <v>160</v>
      </c>
      <c r="D18" s="51">
        <v>44092</v>
      </c>
      <c r="E18" s="49" t="s">
        <v>16</v>
      </c>
      <c r="H18" s="46"/>
      <c r="I18" s="46"/>
    </row>
    <row r="19" spans="1:16" x14ac:dyDescent="0.25">
      <c r="A19" s="49" t="s">
        <v>129</v>
      </c>
      <c r="B19" s="49" t="s">
        <v>21</v>
      </c>
      <c r="C19" s="50">
        <v>160</v>
      </c>
      <c r="D19" s="51">
        <v>105079</v>
      </c>
      <c r="E19" s="49" t="s">
        <v>22</v>
      </c>
    </row>
    <row r="20" spans="1:16" x14ac:dyDescent="0.25">
      <c r="A20" s="49" t="s">
        <v>41</v>
      </c>
      <c r="B20" s="49" t="s">
        <v>21</v>
      </c>
      <c r="C20" s="50">
        <v>160</v>
      </c>
      <c r="D20" s="51">
        <v>94069</v>
      </c>
      <c r="E20" s="49" t="s">
        <v>19</v>
      </c>
    </row>
    <row r="21" spans="1:16" x14ac:dyDescent="0.25">
      <c r="A21" s="49" t="s">
        <v>130</v>
      </c>
      <c r="B21" s="49" t="s">
        <v>15</v>
      </c>
      <c r="C21" s="50">
        <v>160</v>
      </c>
      <c r="D21" s="51">
        <v>69472</v>
      </c>
      <c r="E21" s="49" t="s">
        <v>16</v>
      </c>
      <c r="H21" s="44" t="s">
        <v>96</v>
      </c>
      <c r="I21" s="81">
        <v>3250</v>
      </c>
    </row>
    <row r="22" spans="1:16" ht="15.75" thickBot="1" x14ac:dyDescent="0.3">
      <c r="A22" s="49" t="s">
        <v>17</v>
      </c>
      <c r="B22" s="49" t="s">
        <v>15</v>
      </c>
      <c r="C22" s="50">
        <v>160</v>
      </c>
      <c r="D22" s="51">
        <v>69472</v>
      </c>
      <c r="E22" s="49" t="s">
        <v>16</v>
      </c>
    </row>
    <row r="23" spans="1:16" ht="15.75" thickBot="1" x14ac:dyDescent="0.3">
      <c r="A23" s="49" t="s">
        <v>7</v>
      </c>
      <c r="B23" s="49" t="s">
        <v>15</v>
      </c>
      <c r="C23" s="50">
        <v>160</v>
      </c>
      <c r="D23" s="51">
        <v>82525</v>
      </c>
      <c r="E23" s="49" t="s">
        <v>19</v>
      </c>
      <c r="H23" s="82"/>
      <c r="I23" s="180" t="s">
        <v>97</v>
      </c>
      <c r="J23" s="180"/>
      <c r="K23" s="180" t="s">
        <v>108</v>
      </c>
      <c r="L23" s="180"/>
      <c r="M23" s="180" t="s">
        <v>109</v>
      </c>
      <c r="N23" s="180"/>
      <c r="O23" s="174" t="s">
        <v>115</v>
      </c>
      <c r="P23" s="175"/>
    </row>
    <row r="24" spans="1:16" x14ac:dyDescent="0.25">
      <c r="A24" s="49" t="s">
        <v>47</v>
      </c>
      <c r="B24" s="49" t="s">
        <v>15</v>
      </c>
      <c r="C24" s="50">
        <v>160</v>
      </c>
      <c r="D24" s="51">
        <v>46738</v>
      </c>
      <c r="E24" s="49" t="s">
        <v>16</v>
      </c>
      <c r="H24" s="93" t="s">
        <v>55</v>
      </c>
      <c r="I24" s="94">
        <v>0</v>
      </c>
      <c r="J24" s="95">
        <f t="shared" ref="J24:J29" si="0">+I24</f>
        <v>0</v>
      </c>
      <c r="K24" s="96">
        <v>0</v>
      </c>
      <c r="L24" s="96">
        <f t="shared" ref="L24:L29" si="1">+K24</f>
        <v>0</v>
      </c>
      <c r="M24" s="96">
        <v>0</v>
      </c>
      <c r="N24" s="96">
        <f t="shared" ref="N24:N29" si="2">+M24</f>
        <v>0</v>
      </c>
      <c r="O24" s="97">
        <v>0</v>
      </c>
      <c r="P24" s="98">
        <f t="shared" ref="P24:P29" si="3">+O24</f>
        <v>0</v>
      </c>
    </row>
    <row r="25" spans="1:16" x14ac:dyDescent="0.25">
      <c r="A25" s="49" t="s">
        <v>20</v>
      </c>
      <c r="B25" s="49" t="s">
        <v>21</v>
      </c>
      <c r="C25" s="50">
        <v>160</v>
      </c>
      <c r="D25" s="51">
        <v>94069</v>
      </c>
      <c r="E25" s="49" t="s">
        <v>22</v>
      </c>
      <c r="H25" s="93" t="s">
        <v>98</v>
      </c>
      <c r="I25" s="97">
        <v>350000</v>
      </c>
      <c r="J25" s="99">
        <f t="shared" si="0"/>
        <v>350000</v>
      </c>
      <c r="K25" s="96">
        <v>80000</v>
      </c>
      <c r="L25" s="96">
        <f t="shared" si="1"/>
        <v>80000</v>
      </c>
      <c r="M25" s="96">
        <v>120000</v>
      </c>
      <c r="N25" s="96">
        <f t="shared" si="2"/>
        <v>120000</v>
      </c>
      <c r="O25" s="97">
        <v>450000</v>
      </c>
      <c r="P25" s="98">
        <f t="shared" si="3"/>
        <v>450000</v>
      </c>
    </row>
    <row r="26" spans="1:16" x14ac:dyDescent="0.25">
      <c r="A26" s="49" t="s">
        <v>42</v>
      </c>
      <c r="B26" s="49" t="s">
        <v>15</v>
      </c>
      <c r="C26" s="50">
        <v>160</v>
      </c>
      <c r="D26" s="51">
        <v>69472</v>
      </c>
      <c r="E26" s="49" t="s">
        <v>16</v>
      </c>
      <c r="H26" s="100" t="s">
        <v>99</v>
      </c>
      <c r="I26" s="101">
        <v>350000</v>
      </c>
      <c r="J26" s="102">
        <f t="shared" si="0"/>
        <v>350000</v>
      </c>
      <c r="K26" s="101">
        <v>80000</v>
      </c>
      <c r="L26" s="102">
        <f t="shared" si="1"/>
        <v>80000</v>
      </c>
      <c r="M26" s="101">
        <v>120000</v>
      </c>
      <c r="N26" s="102">
        <f t="shared" si="2"/>
        <v>120000</v>
      </c>
      <c r="O26" s="101">
        <v>350000</v>
      </c>
      <c r="P26" s="103">
        <f t="shared" si="3"/>
        <v>350000</v>
      </c>
    </row>
    <row r="27" spans="1:16" x14ac:dyDescent="0.25">
      <c r="A27" s="49" t="s">
        <v>29</v>
      </c>
      <c r="B27" s="49" t="s">
        <v>15</v>
      </c>
      <c r="C27" s="50">
        <v>80</v>
      </c>
      <c r="D27" s="51">
        <v>46738</v>
      </c>
      <c r="E27" s="49" t="s">
        <v>16</v>
      </c>
      <c r="H27" s="100" t="s">
        <v>100</v>
      </c>
      <c r="I27" s="101">
        <v>350000</v>
      </c>
      <c r="J27" s="102">
        <f t="shared" si="0"/>
        <v>350000</v>
      </c>
      <c r="K27" s="101">
        <v>80000</v>
      </c>
      <c r="L27" s="102">
        <f t="shared" si="1"/>
        <v>80000</v>
      </c>
      <c r="M27" s="101">
        <v>120000</v>
      </c>
      <c r="N27" s="102">
        <f t="shared" si="2"/>
        <v>120000</v>
      </c>
      <c r="O27" s="101">
        <v>550000</v>
      </c>
      <c r="P27" s="103">
        <f t="shared" si="3"/>
        <v>550000</v>
      </c>
    </row>
    <row r="28" spans="1:16" x14ac:dyDescent="0.25">
      <c r="A28" s="49" t="s">
        <v>48</v>
      </c>
      <c r="B28" s="49" t="s">
        <v>15</v>
      </c>
      <c r="C28" s="50">
        <v>160</v>
      </c>
      <c r="D28" s="51">
        <v>69472</v>
      </c>
      <c r="E28" s="49" t="s">
        <v>16</v>
      </c>
      <c r="H28" s="100" t="s">
        <v>101</v>
      </c>
      <c r="I28" s="101">
        <v>350000</v>
      </c>
      <c r="J28" s="102">
        <f t="shared" si="0"/>
        <v>350000</v>
      </c>
      <c r="K28" s="101">
        <v>80000</v>
      </c>
      <c r="L28" s="102">
        <f t="shared" si="1"/>
        <v>80000</v>
      </c>
      <c r="M28" s="101">
        <v>120000</v>
      </c>
      <c r="N28" s="102">
        <f t="shared" si="2"/>
        <v>120000</v>
      </c>
      <c r="O28" s="101">
        <v>350000</v>
      </c>
      <c r="P28" s="103">
        <f t="shared" si="3"/>
        <v>350000</v>
      </c>
    </row>
    <row r="29" spans="1:16" x14ac:dyDescent="0.25">
      <c r="A29" s="49" t="s">
        <v>28</v>
      </c>
      <c r="B29" s="49" t="s">
        <v>15</v>
      </c>
      <c r="C29" s="50">
        <v>80</v>
      </c>
      <c r="D29" s="51">
        <v>69472</v>
      </c>
      <c r="E29" s="49" t="s">
        <v>16</v>
      </c>
      <c r="H29" s="100" t="s">
        <v>102</v>
      </c>
      <c r="I29" s="101">
        <v>270000</v>
      </c>
      <c r="J29" s="102">
        <f t="shared" si="0"/>
        <v>270000</v>
      </c>
      <c r="K29" s="101">
        <v>80000</v>
      </c>
      <c r="L29" s="102">
        <f t="shared" si="1"/>
        <v>80000</v>
      </c>
      <c r="M29" s="101">
        <v>120000</v>
      </c>
      <c r="N29" s="102">
        <f t="shared" si="2"/>
        <v>120000</v>
      </c>
      <c r="O29" s="101">
        <v>450000</v>
      </c>
      <c r="P29" s="103">
        <f t="shared" si="3"/>
        <v>450000</v>
      </c>
    </row>
    <row r="30" spans="1:16" x14ac:dyDescent="0.25">
      <c r="A30" s="49" t="s">
        <v>27</v>
      </c>
      <c r="B30" s="49" t="s">
        <v>15</v>
      </c>
      <c r="C30" s="50">
        <v>160</v>
      </c>
      <c r="D30" s="51">
        <v>75772</v>
      </c>
      <c r="E30" s="49" t="s">
        <v>19</v>
      </c>
      <c r="H30" s="100" t="s">
        <v>103</v>
      </c>
      <c r="I30" s="101">
        <v>380</v>
      </c>
      <c r="J30" s="102">
        <f>+I30*$I$21</f>
        <v>1235000</v>
      </c>
      <c r="K30" s="101">
        <v>100</v>
      </c>
      <c r="L30" s="102">
        <f t="shared" ref="L30:L36" si="4">+K30*$I$21</f>
        <v>325000</v>
      </c>
      <c r="M30" s="101">
        <v>100</v>
      </c>
      <c r="N30" s="102">
        <f t="shared" ref="N30:N36" si="5">+M30*$I$21</f>
        <v>325000</v>
      </c>
      <c r="O30" s="101">
        <v>700</v>
      </c>
      <c r="P30" s="103">
        <f t="shared" ref="P30:P36" si="6">+O30*$I$21</f>
        <v>2275000</v>
      </c>
    </row>
    <row r="31" spans="1:16" x14ac:dyDescent="0.25">
      <c r="A31" s="49" t="s">
        <v>26</v>
      </c>
      <c r="B31" s="49" t="s">
        <v>15</v>
      </c>
      <c r="C31" s="50">
        <v>160</v>
      </c>
      <c r="D31" s="51">
        <v>69472</v>
      </c>
      <c r="E31" s="49" t="s">
        <v>16</v>
      </c>
      <c r="H31" s="100" t="s">
        <v>104</v>
      </c>
      <c r="I31" s="101">
        <v>210</v>
      </c>
      <c r="J31" s="102">
        <f t="shared" ref="J31:J36" si="7">+I31*$I$21</f>
        <v>682500</v>
      </c>
      <c r="K31" s="101">
        <v>100</v>
      </c>
      <c r="L31" s="102">
        <f t="shared" si="4"/>
        <v>325000</v>
      </c>
      <c r="M31" s="101">
        <v>100</v>
      </c>
      <c r="N31" s="102">
        <f t="shared" si="5"/>
        <v>325000</v>
      </c>
      <c r="O31" s="101">
        <v>700</v>
      </c>
      <c r="P31" s="103">
        <f t="shared" si="6"/>
        <v>2275000</v>
      </c>
    </row>
    <row r="32" spans="1:16" x14ac:dyDescent="0.25">
      <c r="A32" s="49" t="s">
        <v>131</v>
      </c>
      <c r="B32" s="49" t="s">
        <v>15</v>
      </c>
      <c r="C32" s="50">
        <v>160</v>
      </c>
      <c r="D32" s="51">
        <v>69472</v>
      </c>
      <c r="E32" s="49" t="s">
        <v>16</v>
      </c>
      <c r="H32" s="100" t="s">
        <v>105</v>
      </c>
      <c r="I32" s="101">
        <v>280</v>
      </c>
      <c r="J32" s="102">
        <f t="shared" si="7"/>
        <v>910000</v>
      </c>
      <c r="K32" s="101">
        <v>100</v>
      </c>
      <c r="L32" s="102">
        <f t="shared" si="4"/>
        <v>325000</v>
      </c>
      <c r="M32" s="101">
        <v>100</v>
      </c>
      <c r="N32" s="102">
        <f t="shared" si="5"/>
        <v>325000</v>
      </c>
      <c r="O32" s="101">
        <v>700</v>
      </c>
      <c r="P32" s="103">
        <f t="shared" si="6"/>
        <v>2275000</v>
      </c>
    </row>
    <row r="33" spans="1:16" x14ac:dyDescent="0.25">
      <c r="A33" s="49" t="s">
        <v>43</v>
      </c>
      <c r="B33" s="49" t="s">
        <v>15</v>
      </c>
      <c r="C33" s="50">
        <v>160</v>
      </c>
      <c r="D33" s="51">
        <v>46738</v>
      </c>
      <c r="E33" s="49" t="s">
        <v>16</v>
      </c>
      <c r="H33" s="100" t="s">
        <v>106</v>
      </c>
      <c r="I33" s="101">
        <v>330</v>
      </c>
      <c r="J33" s="102">
        <f t="shared" si="7"/>
        <v>1072500</v>
      </c>
      <c r="K33" s="101">
        <v>120</v>
      </c>
      <c r="L33" s="102">
        <f t="shared" si="4"/>
        <v>390000</v>
      </c>
      <c r="M33" s="101">
        <v>100</v>
      </c>
      <c r="N33" s="102">
        <f t="shared" si="5"/>
        <v>325000</v>
      </c>
      <c r="O33" s="101">
        <v>1000</v>
      </c>
      <c r="P33" s="103">
        <f t="shared" si="6"/>
        <v>3250000</v>
      </c>
    </row>
    <row r="34" spans="1:16" x14ac:dyDescent="0.25">
      <c r="A34" s="49" t="s">
        <v>50</v>
      </c>
      <c r="B34" s="49" t="s">
        <v>15</v>
      </c>
      <c r="C34" s="50">
        <v>160</v>
      </c>
      <c r="D34" s="51">
        <v>69472</v>
      </c>
      <c r="E34" s="49" t="s">
        <v>16</v>
      </c>
      <c r="H34" s="100" t="s">
        <v>107</v>
      </c>
      <c r="I34" s="101">
        <v>285</v>
      </c>
      <c r="J34" s="102">
        <f t="shared" si="7"/>
        <v>926250</v>
      </c>
      <c r="K34" s="101">
        <v>100</v>
      </c>
      <c r="L34" s="102">
        <f t="shared" si="4"/>
        <v>325000</v>
      </c>
      <c r="M34" s="101">
        <v>100</v>
      </c>
      <c r="N34" s="102">
        <f t="shared" si="5"/>
        <v>325000</v>
      </c>
      <c r="O34" s="101">
        <v>1000</v>
      </c>
      <c r="P34" s="103">
        <f t="shared" si="6"/>
        <v>3250000</v>
      </c>
    </row>
    <row r="35" spans="1:16" x14ac:dyDescent="0.25">
      <c r="A35" s="49" t="s">
        <v>30</v>
      </c>
      <c r="B35" s="49" t="s">
        <v>15</v>
      </c>
      <c r="C35" s="50">
        <v>160</v>
      </c>
      <c r="D35" s="51">
        <v>46738</v>
      </c>
      <c r="E35" s="49" t="s">
        <v>16</v>
      </c>
      <c r="H35" s="100" t="s">
        <v>111</v>
      </c>
      <c r="I35" s="101">
        <v>265</v>
      </c>
      <c r="J35" s="102">
        <f t="shared" si="7"/>
        <v>861250</v>
      </c>
      <c r="K35" s="101">
        <v>100</v>
      </c>
      <c r="L35" s="102">
        <f t="shared" si="4"/>
        <v>325000</v>
      </c>
      <c r="M35" s="101">
        <v>100</v>
      </c>
      <c r="N35" s="102">
        <f t="shared" si="5"/>
        <v>325000</v>
      </c>
      <c r="O35" s="101">
        <v>1000</v>
      </c>
      <c r="P35" s="103">
        <f t="shared" si="6"/>
        <v>3250000</v>
      </c>
    </row>
    <row r="36" spans="1:16" ht="15.75" thickBot="1" x14ac:dyDescent="0.3">
      <c r="A36" s="49" t="s">
        <v>25</v>
      </c>
      <c r="B36" s="49" t="s">
        <v>15</v>
      </c>
      <c r="C36" s="50">
        <v>160</v>
      </c>
      <c r="D36" s="51">
        <v>69472</v>
      </c>
      <c r="E36" s="49" t="s">
        <v>16</v>
      </c>
      <c r="H36" s="104" t="s">
        <v>110</v>
      </c>
      <c r="I36" s="105">
        <v>350</v>
      </c>
      <c r="J36" s="106">
        <f t="shared" si="7"/>
        <v>1137500</v>
      </c>
      <c r="K36" s="105">
        <v>100</v>
      </c>
      <c r="L36" s="106">
        <f t="shared" si="4"/>
        <v>325000</v>
      </c>
      <c r="M36" s="105">
        <v>100</v>
      </c>
      <c r="N36" s="106">
        <f t="shared" si="5"/>
        <v>325000</v>
      </c>
      <c r="O36" s="105">
        <v>1000</v>
      </c>
      <c r="P36" s="107">
        <f t="shared" si="6"/>
        <v>3250000</v>
      </c>
    </row>
    <row r="37" spans="1:16" x14ac:dyDescent="0.25">
      <c r="A37" s="49" t="s">
        <v>24</v>
      </c>
      <c r="B37" s="49" t="s">
        <v>15</v>
      </c>
      <c r="C37" s="50">
        <v>160</v>
      </c>
      <c r="D37" s="51">
        <v>96439</v>
      </c>
      <c r="E37" s="49" t="s">
        <v>22</v>
      </c>
    </row>
    <row r="38" spans="1:16" x14ac:dyDescent="0.25">
      <c r="A38" s="49" t="s">
        <v>37</v>
      </c>
      <c r="B38" s="49" t="s">
        <v>15</v>
      </c>
      <c r="C38" s="50">
        <v>160</v>
      </c>
      <c r="D38" s="51">
        <v>75772</v>
      </c>
      <c r="E38" s="49" t="s">
        <v>16</v>
      </c>
    </row>
    <row r="39" spans="1:16" x14ac:dyDescent="0.25">
      <c r="A39" s="49" t="s">
        <v>46</v>
      </c>
      <c r="B39" s="49" t="s">
        <v>15</v>
      </c>
      <c r="C39" s="50">
        <v>160</v>
      </c>
      <c r="D39" s="51">
        <v>38919</v>
      </c>
      <c r="E39" s="49" t="s">
        <v>16</v>
      </c>
    </row>
    <row r="40" spans="1:16" x14ac:dyDescent="0.25">
      <c r="A40" s="49" t="s">
        <v>38</v>
      </c>
      <c r="B40" s="49" t="s">
        <v>15</v>
      </c>
      <c r="C40" s="50">
        <v>160</v>
      </c>
      <c r="D40" s="51">
        <v>69401</v>
      </c>
      <c r="E40" s="49" t="s">
        <v>16</v>
      </c>
    </row>
    <row r="41" spans="1:16" x14ac:dyDescent="0.25">
      <c r="A41" s="49" t="s">
        <v>49</v>
      </c>
      <c r="B41" s="49" t="s">
        <v>15</v>
      </c>
      <c r="C41" s="50">
        <v>80</v>
      </c>
      <c r="D41" s="51">
        <v>46738</v>
      </c>
      <c r="E41" s="49" t="s">
        <v>16</v>
      </c>
    </row>
    <row r="42" spans="1:16" x14ac:dyDescent="0.25">
      <c r="A42" s="49" t="s">
        <v>18</v>
      </c>
      <c r="B42" s="49" t="s">
        <v>15</v>
      </c>
      <c r="C42" s="50">
        <v>160</v>
      </c>
      <c r="D42" s="51">
        <v>75772</v>
      </c>
      <c r="E42" s="49" t="s">
        <v>19</v>
      </c>
    </row>
    <row r="43" spans="1:16" x14ac:dyDescent="0.25">
      <c r="A43" s="49" t="s">
        <v>39</v>
      </c>
      <c r="B43" s="49" t="s">
        <v>15</v>
      </c>
      <c r="C43" s="50">
        <v>80</v>
      </c>
      <c r="D43" s="51">
        <v>46738</v>
      </c>
      <c r="E43" s="49" t="s">
        <v>16</v>
      </c>
    </row>
    <row r="44" spans="1:16" x14ac:dyDescent="0.25">
      <c r="A44" s="49" t="s">
        <v>44</v>
      </c>
      <c r="B44" s="49" t="s">
        <v>21</v>
      </c>
      <c r="C44" s="50">
        <v>160</v>
      </c>
      <c r="D44" s="51">
        <v>94069</v>
      </c>
      <c r="E44" s="49" t="s">
        <v>22</v>
      </c>
    </row>
  </sheetData>
  <sheetProtection algorithmName="SHA-512" hashValue="ERQeriFxSRR19Fx/8bzQs9glaPYIUtInMV6xDb+EkWt5InY+JQvd1y8gS2NP/wfuJa3z9dIb8X7/yQBKxUoeQA==" saltValue="CsAWsySUu3daH7qJTfdwrg==" spinCount="100000" sheet="1" objects="1" scenarios="1"/>
  <sortState ref="A2:H38">
    <sortCondition ref="A2:A38"/>
  </sortState>
  <mergeCells count="6">
    <mergeCell ref="O23:P23"/>
    <mergeCell ref="H5:H6"/>
    <mergeCell ref="I5:I6"/>
    <mergeCell ref="K23:L23"/>
    <mergeCell ref="M23:N23"/>
    <mergeCell ref="I23:J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Jubiza Buitrago Gomez</dc:creator>
  <cp:lastModifiedBy>Sandra Liliana Miranda Forero</cp:lastModifiedBy>
  <cp:lastPrinted>2016-10-13T19:56:04Z</cp:lastPrinted>
  <dcterms:created xsi:type="dcterms:W3CDTF">2016-04-14T14:35:56Z</dcterms:created>
  <dcterms:modified xsi:type="dcterms:W3CDTF">2017-11-01T13:37:40Z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